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095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 " sheetId="7" r:id="rId7"/>
  </sheets>
  <definedNames/>
  <calcPr fullCalcOnLoad="1"/>
</workbook>
</file>

<file path=xl/sharedStrings.xml><?xml version="1.0" encoding="utf-8"?>
<sst xmlns="http://schemas.openxmlformats.org/spreadsheetml/2006/main" count="819" uniqueCount="308">
  <si>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</si>
  <si>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</si>
  <si>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</si>
  <si>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</si>
  <si>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</si>
  <si>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</si>
  <si>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</si>
  <si>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</si>
  <si>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</si>
  <si>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</si>
  <si>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</si>
  <si>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</si>
  <si>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</si>
  <si>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</si>
  <si>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</si>
  <si>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</si>
  <si>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</si>
  <si>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</si>
  <si>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</si>
  <si>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</si>
  <si>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</si>
  <si>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</si>
  <si>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</si>
  <si>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</si>
  <si>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</si>
  <si>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</si>
  <si>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</si>
  <si>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</si>
  <si>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</si>
  <si>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</si>
  <si>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</si>
  <si>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</si>
  <si>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</si>
  <si>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</si>
  <si>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</si>
  <si>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</si>
  <si>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</si>
  <si>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</si>
  <si>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</si>
  <si>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</si>
  <si>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</si>
  <si>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</si>
  <si>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</si>
  <si>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</si>
  <si>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</si>
  <si>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</si>
  <si>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</si>
  <si>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</si>
  <si>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</si>
  <si>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</si>
  <si>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</si>
  <si>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</si>
  <si>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</si>
  <si>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</si>
  <si>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</si>
  <si>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</si>
  <si>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</si>
  <si>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</si>
  <si>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</si>
  <si>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</si>
  <si>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</si>
  <si>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</si>
  <si>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</si>
  <si>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</si>
  <si>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</si>
  <si>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</si>
  <si>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</si>
  <si>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</si>
  <si>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</si>
  <si>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</si>
  <si>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</si>
  <si>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</si>
  <si>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</si>
  <si>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</si>
  <si>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</si>
  <si>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</si>
  <si>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</si>
  <si>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</si>
  <si>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</si>
  <si>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</si>
  <si>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</si>
  <si>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</si>
  <si>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</si>
  <si>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</si>
  <si>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</si>
  <si>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</si>
  <si>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</si>
  <si>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</si>
  <si>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</t>
  </si>
  <si>
    <t>PPnaK pre ŤZP</t>
  </si>
  <si>
    <t>PnD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</si>
  <si>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</si>
  <si>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</si>
  <si>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</si>
  <si>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A1a</t>
  </si>
  <si>
    <t>A1b</t>
  </si>
  <si>
    <t>A1c</t>
  </si>
  <si>
    <t>A2a</t>
  </si>
  <si>
    <t>A2b</t>
  </si>
  <si>
    <t>A2c</t>
  </si>
  <si>
    <t>A3a</t>
  </si>
  <si>
    <t>1. DHN a PkD</t>
  </si>
  <si>
    <t>2.1Prídavok na dieťa</t>
  </si>
  <si>
    <t>2.1.1 Počet detí</t>
  </si>
  <si>
    <t xml:space="preserve">2.2  Rodičovský príspevok 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</si>
  <si>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</si>
  <si>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</si>
  <si>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</si>
  <si>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</si>
  <si>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</si>
  <si>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</si>
  <si>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</si>
  <si>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</si>
  <si>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</si>
  <si>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</si>
  <si>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</si>
  <si>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 Príspevok na bývanie</t>
  </si>
  <si>
    <t>3.2.1. PP na osobnú asistenciu</t>
  </si>
  <si>
    <t>3.2.2.1. - na kúpu</t>
  </si>
  <si>
    <t>3.2.2.2. - na zácvik</t>
  </si>
  <si>
    <t>3.2.2.3. - na úpravu</t>
  </si>
  <si>
    <t>3.2.3. PP na opravu pomôcky</t>
  </si>
  <si>
    <t>3.2.5. PP na prepravu</t>
  </si>
  <si>
    <t>3.2.6.1. - na byt, rodinný dom</t>
  </si>
  <si>
    <t>3.2.7.1. - dietne stravovanie</t>
  </si>
  <si>
    <t>3.2.8. PP za opatrovanie</t>
  </si>
  <si>
    <t>3.2.8.1. - celodenné 1 osoby</t>
  </si>
  <si>
    <t>3.2.8.2. - celodenné viac osôb</t>
  </si>
  <si>
    <t>3.2.8.3. - čiastočné 1 osoby</t>
  </si>
  <si>
    <t>3.2.8.4. - čiastočné viac osôb</t>
  </si>
  <si>
    <t>3.6.2. - na garáž</t>
  </si>
  <si>
    <t>1.1.1   -Vecná</t>
  </si>
  <si>
    <t>1.1.2  -Preddavková</t>
  </si>
  <si>
    <t>1.1.3  -Nahrádzajúca výživné</t>
  </si>
  <si>
    <t>1.1.4  -Osobitný príjemca</t>
  </si>
  <si>
    <t>1.1.6  -DHN ZŽP</t>
  </si>
  <si>
    <t>1.2 DHN a PkD so SPO</t>
  </si>
  <si>
    <t>1.2.1 Deti v HN</t>
  </si>
  <si>
    <t xml:space="preserve">1.2.1.1 nezaopatrené deti </t>
  </si>
  <si>
    <t xml:space="preserve">1.2.1.2 zaopatrené deti </t>
  </si>
  <si>
    <t>1.3.2  Aktivačný príspevok</t>
  </si>
  <si>
    <t>1.3.3 Príspevok na bývanie</t>
  </si>
  <si>
    <t xml:space="preserve">1.3.4  Ochranný príspevok </t>
  </si>
  <si>
    <t>2. ŠSD</t>
  </si>
  <si>
    <t>1.3. Príspevky k dávke</t>
  </si>
  <si>
    <t>Por.č.</t>
  </si>
  <si>
    <t>okres</t>
  </si>
  <si>
    <t>Podiel osôb v HN z počtu obyv.  v %</t>
  </si>
  <si>
    <t>2.2.1  Rodičovský príspevok1</t>
  </si>
  <si>
    <t>2.2.2 Rodičovský príspevok 2</t>
  </si>
  <si>
    <t>2.5.2 Prísp.rod,kt.sa narodili 3 a viac detí</t>
  </si>
  <si>
    <t>2.2.1  Rodičovský príspevok 1</t>
  </si>
  <si>
    <t xml:space="preserve">Aktivačné príspevky </t>
  </si>
  <si>
    <t xml:space="preserve">so spoločne posudzovanými osobami z počtu obyvateľov </t>
  </si>
  <si>
    <t>Tab. č. 6</t>
  </si>
  <si>
    <t>RP</t>
  </si>
  <si>
    <t>1.3.1. Prísp. na zdr.starostlivosť</t>
  </si>
  <si>
    <t>2.1.1PnD  z.č.281/2002</t>
  </si>
  <si>
    <t xml:space="preserve">Zdroj :  ISOP  </t>
  </si>
  <si>
    <t>3.2.7.4. - pes so špec.výcvikom</t>
  </si>
  <si>
    <t>3.2.4. PP na kúpu os.mot. voz.</t>
  </si>
  <si>
    <t>3.2.6. PP na úpravu bytu</t>
  </si>
  <si>
    <t>3.2.2. PP na zaobst. pomôcky</t>
  </si>
  <si>
    <t>3.2.7.2. - hygiena, opotr.šatstva</t>
  </si>
  <si>
    <t>3.2.7.3. - prevádzkamot. voz.</t>
  </si>
  <si>
    <t>3.2.8.5. - komb. viac osôb</t>
  </si>
  <si>
    <t>3.2   PpnaK ŤZP</t>
  </si>
  <si>
    <t>3.2.7. PP na komp.zvýš.nákl.</t>
  </si>
  <si>
    <t>Počet pob. DHN so spoločne posudz.osobami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</si>
  <si>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</si>
  <si>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</si>
  <si>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</si>
  <si>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</si>
  <si>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</si>
  <si>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XII.04</t>
  </si>
  <si>
    <t>I.05</t>
  </si>
  <si>
    <t>A4</t>
  </si>
  <si>
    <t xml:space="preserve">           </t>
  </si>
  <si>
    <t>Tab. č. 8</t>
  </si>
  <si>
    <t>Tab. č. 9</t>
  </si>
  <si>
    <t>DHN a PkD        - dávka v hmotnej núdzi a príspevky k dávke</t>
  </si>
  <si>
    <t>II.05</t>
  </si>
  <si>
    <t>A3b</t>
  </si>
  <si>
    <t>A25</t>
  </si>
  <si>
    <t>B</t>
  </si>
  <si>
    <t>T</t>
  </si>
  <si>
    <t>Počet poberateľov vybraných sociálnych dávok podľa regiónov</t>
  </si>
  <si>
    <t>Čerpanie finančných prostriedkov na sociálne dávky (v tis.Sk ) podľa regiónov</t>
  </si>
  <si>
    <t xml:space="preserve">Poradie regiónov podľa počtu poberateľov dávky v hmotnej núdzi a príspevkov k dávke </t>
  </si>
  <si>
    <t>A2a -  AP pre občana, ktorý je v evidencii UoZ a zvyšuje si kvalifikáciu formou štúdia  popri zamestnaní (§12 ods.4 písm.a)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</si>
  <si>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</si>
  <si>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</si>
  <si>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</si>
  <si>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</si>
  <si>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</si>
  <si>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>A4 - AP pre občana v HN, ak študuje na strednej alebo vysokej škole a vypláca sa mu rodičovský príspevok (§12 ods.5)</t>
  </si>
  <si>
    <t>III.05</t>
  </si>
  <si>
    <t>Banskobystrický  kraj</t>
  </si>
  <si>
    <t>IV.05</t>
  </si>
  <si>
    <t>2.9 Náhradné výživné</t>
  </si>
  <si>
    <t xml:space="preserve">2.9 Náhradné výživné </t>
  </si>
  <si>
    <t>V.05</t>
  </si>
  <si>
    <t>VI.05</t>
  </si>
  <si>
    <t>1.3.2.1  Aktivačný príspevok §12 ods.9</t>
  </si>
  <si>
    <t>1.3.2 .2 Aktivačný príspevok §12 ods.10</t>
  </si>
  <si>
    <t>1.3.2.1.1  AP §12 ods.9- prírastok od 2.2004 kumul.</t>
  </si>
  <si>
    <t>1.3.2.1.2  AP §12 ods.10- prírastok od 2.2004 kumul.</t>
  </si>
  <si>
    <t>VII.05</t>
  </si>
  <si>
    <t>spolu 2.4 -2.7</t>
  </si>
  <si>
    <t>Upravený rozpočet</t>
  </si>
  <si>
    <t>Schválený rozpočet</t>
  </si>
  <si>
    <t>VIII.05</t>
  </si>
  <si>
    <t>Počet obyvateľov k 1.1.2005</t>
  </si>
  <si>
    <t>Vývoj počtu poberateľov sociálnych dávok a dotácií</t>
  </si>
  <si>
    <t>spolu</t>
  </si>
  <si>
    <t xml:space="preserve">Zdroj :  ISOP                      </t>
  </si>
  <si>
    <t>4. spolu  (1+2+3) bez dotácií</t>
  </si>
  <si>
    <t>IX.05</t>
  </si>
  <si>
    <t>2.2  Rodičovský príspevok</t>
  </si>
  <si>
    <t xml:space="preserve">2.2.1  RP doplatky </t>
  </si>
  <si>
    <t>Počet obyvateľov k 1.12005</t>
  </si>
  <si>
    <t xml:space="preserve">           Dokončenie Tab. č. 6</t>
  </si>
  <si>
    <t>dokončenie Tab. č. 8</t>
  </si>
  <si>
    <t>dokončenie Tab. č. 9</t>
  </si>
  <si>
    <t>Tab. č. 11</t>
  </si>
  <si>
    <t>Dokončenie Tab. č. 11</t>
  </si>
  <si>
    <t>-</t>
  </si>
  <si>
    <t>1.4  Resocializačný príspevok</t>
  </si>
  <si>
    <t>1.5.1 Dotácia na stravu (počet detí)</t>
  </si>
  <si>
    <t>1.5.2 Dotácia na výkon osobitného príjemcu DHN</t>
  </si>
  <si>
    <t>1.5.3 Dotácia na školské potreby (počet detí)</t>
  </si>
  <si>
    <t>1.5.4 Dotácia na štipendium (počet detí)</t>
  </si>
  <si>
    <t>1.1.5 -DHN a PkD pre uch.o zam.</t>
  </si>
  <si>
    <t>1.2  Resocializačný príspevok</t>
  </si>
  <si>
    <t>1.3.1 Dotácia na stravu</t>
  </si>
  <si>
    <t>1.3.3 Dotácia na školské potreby</t>
  </si>
  <si>
    <t xml:space="preserve">1.3.4 Dotácia na štipendium </t>
  </si>
  <si>
    <t>X.05</t>
  </si>
  <si>
    <t>1.3.2 Dotácia na výkon os.príjemcu DHN</t>
  </si>
  <si>
    <t>3.1. PP na osobnú asistenciu</t>
  </si>
  <si>
    <t>3.2. PP na zaobstaranie pomôcky</t>
  </si>
  <si>
    <t>3.2.1. - na kúpu</t>
  </si>
  <si>
    <t>3.2.2. - na zácvik</t>
  </si>
  <si>
    <t>3.2.3. - na úpravu</t>
  </si>
  <si>
    <t>3.3. PP na opravu pomôcky</t>
  </si>
  <si>
    <t>3.4. PP na kúpu os. mot.vozidla</t>
  </si>
  <si>
    <t>3.5. PP na prepravu</t>
  </si>
  <si>
    <t>3.6. PP na úpravu bytu, domu, garáže</t>
  </si>
  <si>
    <t>3.6.1. - na byt, rodinný dom</t>
  </si>
  <si>
    <t>3.7. PP na kompenzáciu ZN</t>
  </si>
  <si>
    <t>3.7.1. - dietne stravovanie</t>
  </si>
  <si>
    <t>3.7.2. - hygiena, opotrebovanie</t>
  </si>
  <si>
    <t>3.7.3. - prevádzka os.m.vozidla</t>
  </si>
  <si>
    <t>3.7.4. - pes so šp.výcvikom</t>
  </si>
  <si>
    <t>3.8. PP za opatrovanie</t>
  </si>
  <si>
    <t>3.8.1. - celodenné 1 osoby</t>
  </si>
  <si>
    <t>3.8.2. - celodenné viac osôb</t>
  </si>
  <si>
    <t>3.8.3. - čiastočné 1 osoby</t>
  </si>
  <si>
    <t>3.8.4. - čiastočné viac osôb</t>
  </si>
  <si>
    <t>3.8.5. - kombinované viac osôb</t>
  </si>
  <si>
    <t>3.  PpnaK ŤZP</t>
  </si>
  <si>
    <t>4.1 PP na zaobstaranie pomôcky</t>
  </si>
  <si>
    <t>4.2 PP na opravu pomôcky</t>
  </si>
  <si>
    <t>4.3. PP na kúpu os. mot.vozidla</t>
  </si>
  <si>
    <t>4.4. PP na úpravu bytu, domu, garáže</t>
  </si>
  <si>
    <t xml:space="preserve">Čerpanie finančných prostriedkov na sociálne dávky (v tis.Sk ) </t>
  </si>
  <si>
    <t>Tab. č. 10 a</t>
  </si>
  <si>
    <t>1.1   -Vecná</t>
  </si>
  <si>
    <t>1.2  -Preddavková</t>
  </si>
  <si>
    <t>1.3  -Nahrádzajúca výživné</t>
  </si>
  <si>
    <t>1.4  -Osobitný príjemca</t>
  </si>
  <si>
    <t>1.5. -DHN a PkD pre uch.o zam.</t>
  </si>
  <si>
    <t>1.6  -DHN ZŽP</t>
  </si>
  <si>
    <t xml:space="preserve">Vývoj počtu poberateľov jedorázových peňažných príspevkov na kompenzáciu s doplatkami za predchádzajúce  mesiace </t>
  </si>
  <si>
    <t>2.1. Prídavok na dieťa</t>
  </si>
  <si>
    <t xml:space="preserve"> Dokončenie Tab. č. 7</t>
  </si>
  <si>
    <t>Čerpanie finančných prostriedkov ( v tis.Sk)</t>
  </si>
  <si>
    <t>Čerpanie finančných prostriedkov  ( v tis.Sk)</t>
  </si>
  <si>
    <t>Tab. č. 12</t>
  </si>
  <si>
    <t>O1</t>
  </si>
  <si>
    <t>O2</t>
  </si>
  <si>
    <t>O3</t>
  </si>
  <si>
    <t>O4</t>
  </si>
  <si>
    <t>O5</t>
  </si>
  <si>
    <t>O6</t>
  </si>
  <si>
    <t>O7</t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</si>
  <si>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</si>
  <si>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</si>
  <si>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</si>
  <si>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t xml:space="preserve">                o dieťa do 14 týždňov veku dieťaťa (§7 písm. c)</t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</si>
  <si>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</si>
  <si>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</si>
  <si>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</si>
  <si>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</si>
  <si>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</si>
  <si>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</si>
  <si>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</si>
  <si>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</si>
  <si>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 xml:space="preserve">               si nemôže zabezpečiť príjem vlastnou prácou (§7 písm. g)</t>
  </si>
  <si>
    <t>Vysvetlivky :</t>
  </si>
  <si>
    <t xml:space="preserve">Ochranné  príspevky </t>
  </si>
  <si>
    <t>Dokončenie Tab. č. 12</t>
  </si>
  <si>
    <t>XI.05</t>
  </si>
  <si>
    <t>december 2005</t>
  </si>
  <si>
    <t>XII.05</t>
  </si>
  <si>
    <t>index XII.05/XI.05</t>
  </si>
  <si>
    <t>Priemer</t>
  </si>
  <si>
    <t>2.2.2 Rodič.prísp.pre zárob. činn.rodiča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</si>
</sst>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__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"/>
    <numFmt numFmtId="186" formatCode="#,##0.0\ "/>
    <numFmt numFmtId="187" formatCode="#,##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name val="Times New Roman CE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2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8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2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3" fontId="2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6" fillId="0" borderId="3" xfId="0" applyFont="1" applyBorder="1" applyAlignment="1">
      <alignment/>
    </xf>
    <xf numFmtId="0" fontId="12" fillId="0" borderId="3" xfId="0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49" fontId="11" fillId="2" borderId="2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16" fillId="0" borderId="3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7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6" fontId="3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6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0" fillId="0" borderId="3" xfId="0" applyNumberFormat="1" applyFont="1" applyBorder="1" applyAlignment="1">
      <alignment horizontal="left"/>
    </xf>
    <xf numFmtId="16" fontId="7" fillId="0" borderId="3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pane xSplit="2" ySplit="2" topLeftCell="N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"/>
    </sheetView>
  </sheetViews>
  <sheetFormatPr defaultColWidth="9.140625" defaultRowHeight="12.75"/>
  <cols>
    <col min="1" max="1" width="40.8515625" style="3" customWidth="1"/>
    <col min="2" max="2" width="8.140625" style="93" customWidth="1"/>
    <col min="3" max="3" width="8.00390625" style="3" customWidth="1"/>
    <col min="4" max="15" width="7.57421875" style="3" customWidth="1"/>
    <col min="16" max="16384" width="9.140625" style="3" customWidth="1"/>
  </cols>
  <sheetData>
    <row r="1" spans="1:15" s="2" customFormat="1" ht="15" customHeight="1">
      <c r="A1" s="1" t="s">
        <v>213</v>
      </c>
      <c r="B1" s="88"/>
      <c r="C1" s="90"/>
      <c r="D1" s="90"/>
      <c r="E1" s="90"/>
      <c r="F1" s="90"/>
      <c r="G1" s="90"/>
      <c r="H1" s="90"/>
      <c r="I1" s="7"/>
      <c r="K1" s="90"/>
      <c r="L1" s="90"/>
      <c r="M1" s="90"/>
      <c r="N1" s="90" t="s">
        <v>154</v>
      </c>
      <c r="O1" s="90"/>
    </row>
    <row r="2" spans="1:15" s="7" customFormat="1" ht="12" customHeight="1">
      <c r="A2" s="24"/>
      <c r="B2" s="91" t="s">
        <v>174</v>
      </c>
      <c r="C2" s="24" t="s">
        <v>175</v>
      </c>
      <c r="D2" s="24" t="s">
        <v>181</v>
      </c>
      <c r="E2" s="24" t="s">
        <v>196</v>
      </c>
      <c r="F2" s="24" t="s">
        <v>198</v>
      </c>
      <c r="G2" s="24" t="s">
        <v>201</v>
      </c>
      <c r="H2" s="24" t="s">
        <v>202</v>
      </c>
      <c r="I2" s="24" t="s">
        <v>207</v>
      </c>
      <c r="J2" s="24" t="s">
        <v>211</v>
      </c>
      <c r="K2" s="24" t="s">
        <v>217</v>
      </c>
      <c r="L2" s="24" t="s">
        <v>237</v>
      </c>
      <c r="M2" s="24" t="s">
        <v>302</v>
      </c>
      <c r="N2" s="24" t="s">
        <v>304</v>
      </c>
      <c r="O2" s="24" t="s">
        <v>306</v>
      </c>
    </row>
    <row r="3" spans="1:16" s="7" customFormat="1" ht="13.5" customHeight="1">
      <c r="A3" s="101" t="s">
        <v>101</v>
      </c>
      <c r="B3" s="73">
        <v>172720</v>
      </c>
      <c r="C3" s="130">
        <v>173932</v>
      </c>
      <c r="D3" s="130">
        <v>178173</v>
      </c>
      <c r="E3" s="130">
        <v>183301</v>
      </c>
      <c r="F3" s="130">
        <v>185305</v>
      </c>
      <c r="G3" s="130">
        <v>182530</v>
      </c>
      <c r="H3" s="130">
        <v>176985</v>
      </c>
      <c r="I3" s="130">
        <v>175077</v>
      </c>
      <c r="J3" s="130">
        <v>171626</v>
      </c>
      <c r="K3" s="130">
        <v>171079</v>
      </c>
      <c r="L3" s="130">
        <v>170177</v>
      </c>
      <c r="M3" s="130">
        <v>169645</v>
      </c>
      <c r="N3" s="130">
        <v>171118</v>
      </c>
      <c r="O3" s="130">
        <f>SUM(C3:N3)/12</f>
        <v>175745.66666666666</v>
      </c>
      <c r="P3" s="187">
        <f>SUM(C3:O3)/12</f>
        <v>190391.13888888888</v>
      </c>
    </row>
    <row r="4" spans="1:15" s="7" customFormat="1" ht="12.75">
      <c r="A4" s="102" t="s">
        <v>267</v>
      </c>
      <c r="B4" s="74">
        <v>120</v>
      </c>
      <c r="C4" s="176">
        <v>90</v>
      </c>
      <c r="D4" s="176">
        <v>72</v>
      </c>
      <c r="E4" s="176">
        <v>66</v>
      </c>
      <c r="F4" s="176">
        <v>56</v>
      </c>
      <c r="G4" s="185">
        <v>41</v>
      </c>
      <c r="H4" s="176">
        <v>8</v>
      </c>
      <c r="I4" s="176">
        <v>12</v>
      </c>
      <c r="J4" s="176">
        <v>30</v>
      </c>
      <c r="K4" s="176">
        <v>33</v>
      </c>
      <c r="L4" s="176">
        <v>198</v>
      </c>
      <c r="M4" s="176">
        <v>48</v>
      </c>
      <c r="N4" s="176">
        <v>8</v>
      </c>
      <c r="O4" s="176">
        <f aca="true" t="shared" si="0" ref="O4:O45">SUM(C4:N4)/12</f>
        <v>55.166666666666664</v>
      </c>
    </row>
    <row r="5" spans="1:15" s="7" customFormat="1" ht="12.75">
      <c r="A5" s="102" t="s">
        <v>268</v>
      </c>
      <c r="B5" s="74">
        <v>4379</v>
      </c>
      <c r="C5" s="123">
        <v>4345</v>
      </c>
      <c r="D5" s="123">
        <v>4145</v>
      </c>
      <c r="E5" s="123">
        <v>4539</v>
      </c>
      <c r="F5" s="123">
        <v>4700</v>
      </c>
      <c r="G5" s="123">
        <v>4794</v>
      </c>
      <c r="H5" s="123">
        <v>4571</v>
      </c>
      <c r="I5" s="123">
        <v>4742</v>
      </c>
      <c r="J5" s="123">
        <v>4797</v>
      </c>
      <c r="K5" s="123">
        <v>4935</v>
      </c>
      <c r="L5" s="123">
        <v>5209</v>
      </c>
      <c r="M5" s="123">
        <v>5513</v>
      </c>
      <c r="N5" s="123">
        <v>5752</v>
      </c>
      <c r="O5" s="123">
        <f t="shared" si="0"/>
        <v>4836.833333333333</v>
      </c>
    </row>
    <row r="6" spans="1:15" s="7" customFormat="1" ht="13.5" customHeight="1">
      <c r="A6" s="102" t="s">
        <v>269</v>
      </c>
      <c r="B6" s="74">
        <v>2191</v>
      </c>
      <c r="C6" s="123">
        <v>2181</v>
      </c>
      <c r="D6" s="123">
        <v>1041</v>
      </c>
      <c r="E6" s="123">
        <v>876</v>
      </c>
      <c r="F6" s="123">
        <v>735</v>
      </c>
      <c r="G6" s="184">
        <v>436</v>
      </c>
      <c r="H6" s="123">
        <v>14</v>
      </c>
      <c r="I6" s="123">
        <v>7</v>
      </c>
      <c r="J6" s="123">
        <v>2</v>
      </c>
      <c r="K6" s="123">
        <v>0</v>
      </c>
      <c r="L6" s="123">
        <v>0</v>
      </c>
      <c r="M6" s="123">
        <v>0</v>
      </c>
      <c r="N6" s="123">
        <v>0</v>
      </c>
      <c r="O6" s="123">
        <f t="shared" si="0"/>
        <v>441</v>
      </c>
    </row>
    <row r="7" spans="1:15" s="7" customFormat="1" ht="12.75">
      <c r="A7" s="102" t="s">
        <v>270</v>
      </c>
      <c r="B7" s="74">
        <v>2222</v>
      </c>
      <c r="C7" s="123">
        <v>2309</v>
      </c>
      <c r="D7" s="123">
        <v>2325</v>
      </c>
      <c r="E7" s="123">
        <v>2478</v>
      </c>
      <c r="F7" s="123">
        <v>2577</v>
      </c>
      <c r="G7" s="123">
        <v>2708</v>
      </c>
      <c r="H7" s="123">
        <v>2602</v>
      </c>
      <c r="I7" s="123">
        <v>2510</v>
      </c>
      <c r="J7" s="123">
        <v>2506</v>
      </c>
      <c r="K7" s="123">
        <v>2483</v>
      </c>
      <c r="L7" s="123">
        <v>2480</v>
      </c>
      <c r="M7" s="123">
        <v>2601</v>
      </c>
      <c r="N7" s="123">
        <v>2629</v>
      </c>
      <c r="O7" s="123">
        <f t="shared" si="0"/>
        <v>2517.3333333333335</v>
      </c>
    </row>
    <row r="8" spans="1:15" s="7" customFormat="1" ht="12.75">
      <c r="A8" s="103" t="s">
        <v>271</v>
      </c>
      <c r="B8" s="74">
        <v>127905</v>
      </c>
      <c r="C8" s="123">
        <v>129405</v>
      </c>
      <c r="D8" s="123">
        <v>133317</v>
      </c>
      <c r="E8" s="123">
        <v>136109</v>
      </c>
      <c r="F8" s="123">
        <v>136304</v>
      </c>
      <c r="G8" s="123">
        <v>132997</v>
      </c>
      <c r="H8" s="123">
        <v>128529</v>
      </c>
      <c r="I8" s="123">
        <v>126003</v>
      </c>
      <c r="J8" s="123">
        <v>124555</v>
      </c>
      <c r="K8" s="123">
        <v>124136</v>
      </c>
      <c r="L8" s="123">
        <v>121382</v>
      </c>
      <c r="M8" s="123">
        <v>121827</v>
      </c>
      <c r="N8" s="123">
        <v>123543</v>
      </c>
      <c r="O8" s="123">
        <f t="shared" si="0"/>
        <v>128175.58333333333</v>
      </c>
    </row>
    <row r="9" spans="1:15" s="7" customFormat="1" ht="12.75">
      <c r="A9" s="102" t="s">
        <v>272</v>
      </c>
      <c r="B9" s="74">
        <v>61898</v>
      </c>
      <c r="C9" s="123">
        <v>63634</v>
      </c>
      <c r="D9" s="123">
        <v>66242</v>
      </c>
      <c r="E9" s="123">
        <v>66963</v>
      </c>
      <c r="F9" s="123">
        <v>66812</v>
      </c>
      <c r="G9" s="123">
        <v>65871</v>
      </c>
      <c r="H9" s="123">
        <v>55460</v>
      </c>
      <c r="I9" s="123">
        <v>52472</v>
      </c>
      <c r="J9" s="123">
        <v>51455</v>
      </c>
      <c r="K9" s="123">
        <v>50349</v>
      </c>
      <c r="L9" s="123">
        <v>48507</v>
      </c>
      <c r="M9" s="123">
        <v>47473</v>
      </c>
      <c r="N9" s="123">
        <v>48177</v>
      </c>
      <c r="O9" s="123">
        <f t="shared" si="0"/>
        <v>56951.25</v>
      </c>
    </row>
    <row r="10" spans="1:15" ht="12.75" customHeight="1">
      <c r="A10" s="104" t="s">
        <v>136</v>
      </c>
      <c r="B10" s="74">
        <v>371955</v>
      </c>
      <c r="C10" s="123">
        <v>373710</v>
      </c>
      <c r="D10" s="123">
        <v>380787</v>
      </c>
      <c r="E10" s="123">
        <v>390156</v>
      </c>
      <c r="F10" s="123">
        <v>393222</v>
      </c>
      <c r="G10" s="123">
        <v>386435</v>
      </c>
      <c r="H10" s="123">
        <v>375778</v>
      </c>
      <c r="I10" s="123">
        <v>371727</v>
      </c>
      <c r="J10" s="123">
        <v>365034</v>
      </c>
      <c r="K10" s="123">
        <v>363830</v>
      </c>
      <c r="L10" s="123">
        <v>362065</v>
      </c>
      <c r="M10" s="123">
        <v>360599</v>
      </c>
      <c r="N10" s="123">
        <v>363034</v>
      </c>
      <c r="O10" s="123">
        <f t="shared" si="0"/>
        <v>373864.75</v>
      </c>
    </row>
    <row r="11" spans="1:15" ht="12.75" customHeight="1">
      <c r="A11" s="102" t="s">
        <v>137</v>
      </c>
      <c r="B11" s="74">
        <v>148180</v>
      </c>
      <c r="C11" s="123">
        <v>148346</v>
      </c>
      <c r="D11" s="123">
        <v>149963</v>
      </c>
      <c r="E11" s="123">
        <v>152740</v>
      </c>
      <c r="F11" s="123">
        <v>153243</v>
      </c>
      <c r="G11" s="123">
        <v>150344</v>
      </c>
      <c r="H11" s="123">
        <v>146626</v>
      </c>
      <c r="I11" s="123">
        <v>145053</v>
      </c>
      <c r="J11" s="123">
        <v>142698</v>
      </c>
      <c r="K11" s="123">
        <v>142096</v>
      </c>
      <c r="L11" s="123">
        <v>141233</v>
      </c>
      <c r="M11" s="123">
        <v>140266</v>
      </c>
      <c r="N11" s="123">
        <v>140890</v>
      </c>
      <c r="O11" s="123">
        <f t="shared" si="0"/>
        <v>146124.83333333334</v>
      </c>
    </row>
    <row r="12" spans="1:15" ht="12.75" customHeight="1">
      <c r="A12" s="102" t="s">
        <v>138</v>
      </c>
      <c r="B12" s="74">
        <v>136890</v>
      </c>
      <c r="C12" s="123">
        <v>137204</v>
      </c>
      <c r="D12" s="123">
        <v>138704</v>
      </c>
      <c r="E12" s="123">
        <v>141459</v>
      </c>
      <c r="F12" s="123">
        <v>141997</v>
      </c>
      <c r="G12" s="123">
        <v>139490</v>
      </c>
      <c r="H12" s="123">
        <v>136120</v>
      </c>
      <c r="I12" s="123">
        <v>134893</v>
      </c>
      <c r="J12" s="123">
        <v>132842</v>
      </c>
      <c r="K12" s="123">
        <v>132352</v>
      </c>
      <c r="L12" s="123">
        <v>131744</v>
      </c>
      <c r="M12" s="123">
        <v>131024</v>
      </c>
      <c r="N12" s="123">
        <v>131701</v>
      </c>
      <c r="O12" s="123">
        <f t="shared" si="0"/>
        <v>135794.16666666666</v>
      </c>
    </row>
    <row r="13" spans="1:15" ht="12.75" customHeight="1">
      <c r="A13" s="102" t="s">
        <v>139</v>
      </c>
      <c r="B13" s="74">
        <v>11290</v>
      </c>
      <c r="C13" s="123">
        <v>11142</v>
      </c>
      <c r="D13" s="123">
        <v>11259</v>
      </c>
      <c r="E13" s="123">
        <v>11281</v>
      </c>
      <c r="F13" s="123">
        <v>11246</v>
      </c>
      <c r="G13" s="123">
        <v>10854</v>
      </c>
      <c r="H13" s="123">
        <v>10506</v>
      </c>
      <c r="I13" s="123">
        <v>10160</v>
      </c>
      <c r="J13" s="123">
        <v>9856</v>
      </c>
      <c r="K13" s="123">
        <v>9744</v>
      </c>
      <c r="L13" s="123">
        <v>9489</v>
      </c>
      <c r="M13" s="123">
        <v>9242</v>
      </c>
      <c r="N13" s="123">
        <v>9189</v>
      </c>
      <c r="O13" s="123">
        <f t="shared" si="0"/>
        <v>10330.666666666666</v>
      </c>
    </row>
    <row r="14" spans="1:15" ht="12.75" customHeight="1">
      <c r="A14" s="104" t="s">
        <v>144</v>
      </c>
      <c r="B14" s="74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ht="12.75">
      <c r="A15" s="102" t="s">
        <v>156</v>
      </c>
      <c r="B15" s="74">
        <v>335620</v>
      </c>
      <c r="C15" s="123">
        <v>341441</v>
      </c>
      <c r="D15" s="123">
        <v>376152</v>
      </c>
      <c r="E15" s="123">
        <v>385248</v>
      </c>
      <c r="F15" s="123">
        <v>388140</v>
      </c>
      <c r="G15" s="123">
        <v>381358</v>
      </c>
      <c r="H15" s="123">
        <v>370678</v>
      </c>
      <c r="I15" s="123">
        <v>366685</v>
      </c>
      <c r="J15" s="123">
        <v>360061</v>
      </c>
      <c r="K15" s="123">
        <v>359146</v>
      </c>
      <c r="L15" s="150">
        <v>357484</v>
      </c>
      <c r="M15" s="150">
        <v>356032</v>
      </c>
      <c r="N15" s="150">
        <v>358470</v>
      </c>
      <c r="O15" s="150">
        <f t="shared" si="0"/>
        <v>366741.25</v>
      </c>
    </row>
    <row r="16" spans="1:15" ht="12.75">
      <c r="A16" s="102" t="s">
        <v>140</v>
      </c>
      <c r="B16" s="74">
        <v>100348</v>
      </c>
      <c r="C16" s="123">
        <v>98528</v>
      </c>
      <c r="D16" s="123">
        <v>97166</v>
      </c>
      <c r="E16" s="123">
        <v>98296</v>
      </c>
      <c r="F16" s="123">
        <v>97386</v>
      </c>
      <c r="G16" s="123">
        <v>93670</v>
      </c>
      <c r="H16" s="123">
        <v>107145</v>
      </c>
      <c r="I16" s="123">
        <v>110235</v>
      </c>
      <c r="J16" s="123">
        <v>109368</v>
      </c>
      <c r="K16" s="123">
        <v>109378</v>
      </c>
      <c r="L16" s="150">
        <v>109870</v>
      </c>
      <c r="M16" s="150">
        <v>110210</v>
      </c>
      <c r="N16" s="150">
        <v>109832</v>
      </c>
      <c r="O16" s="150">
        <f t="shared" si="0"/>
        <v>104257</v>
      </c>
    </row>
    <row r="17" spans="1:15" ht="12.75">
      <c r="A17" s="102" t="s">
        <v>203</v>
      </c>
      <c r="B17" s="71"/>
      <c r="C17" s="123">
        <v>3565</v>
      </c>
      <c r="D17" s="123">
        <v>3122</v>
      </c>
      <c r="E17" s="123">
        <v>3108</v>
      </c>
      <c r="F17" s="123">
        <v>2958</v>
      </c>
      <c r="G17" s="123">
        <v>3140</v>
      </c>
      <c r="H17" s="123">
        <v>3864</v>
      </c>
      <c r="I17" s="123">
        <v>4441</v>
      </c>
      <c r="J17" s="123">
        <v>4693</v>
      </c>
      <c r="K17" s="123">
        <v>4698</v>
      </c>
      <c r="L17" s="123">
        <v>4791</v>
      </c>
      <c r="M17" s="123">
        <v>4809</v>
      </c>
      <c r="N17" s="123">
        <v>4324</v>
      </c>
      <c r="O17" s="123">
        <f t="shared" si="0"/>
        <v>3959.4166666666665</v>
      </c>
    </row>
    <row r="18" spans="1:15" s="7" customFormat="1" ht="12.75">
      <c r="A18" s="104" t="s">
        <v>205</v>
      </c>
      <c r="B18" s="72"/>
      <c r="C18" s="177">
        <v>10968</v>
      </c>
      <c r="D18" s="131">
        <v>11710</v>
      </c>
      <c r="E18" s="131">
        <v>12507</v>
      </c>
      <c r="F18" s="131">
        <v>13649</v>
      </c>
      <c r="G18" s="131">
        <v>15220</v>
      </c>
      <c r="H18" s="131">
        <v>16254</v>
      </c>
      <c r="I18" s="131">
        <f>H18+732</f>
        <v>16986</v>
      </c>
      <c r="J18" s="131">
        <f>I18+671</f>
        <v>17657</v>
      </c>
      <c r="K18" s="131">
        <f>J18+692</f>
        <v>18349</v>
      </c>
      <c r="L18" s="131">
        <f>K18+807</f>
        <v>19156</v>
      </c>
      <c r="M18" s="131">
        <f>L18+732</f>
        <v>19888</v>
      </c>
      <c r="N18" s="131">
        <f>M18+516</f>
        <v>20404</v>
      </c>
      <c r="O18" s="131">
        <f t="shared" si="0"/>
        <v>16062.333333333334</v>
      </c>
    </row>
    <row r="19" spans="1:15" ht="12.75">
      <c r="A19" s="102" t="s">
        <v>204</v>
      </c>
      <c r="B19" s="71"/>
      <c r="C19" s="123">
        <v>522</v>
      </c>
      <c r="D19" s="123">
        <v>516</v>
      </c>
      <c r="E19" s="123">
        <v>490</v>
      </c>
      <c r="F19" s="123">
        <v>526</v>
      </c>
      <c r="G19" s="123">
        <v>606</v>
      </c>
      <c r="H19" s="123">
        <v>784</v>
      </c>
      <c r="I19" s="123">
        <v>902</v>
      </c>
      <c r="J19" s="123">
        <v>932</v>
      </c>
      <c r="K19" s="123">
        <v>933</v>
      </c>
      <c r="L19" s="123">
        <v>956</v>
      </c>
      <c r="M19" s="123">
        <v>883</v>
      </c>
      <c r="N19" s="123">
        <v>750</v>
      </c>
      <c r="O19" s="123">
        <f t="shared" si="0"/>
        <v>733.3333333333334</v>
      </c>
    </row>
    <row r="20" spans="1:15" s="7" customFormat="1" ht="12.75">
      <c r="A20" s="104" t="s">
        <v>206</v>
      </c>
      <c r="B20" s="72"/>
      <c r="C20" s="177">
        <v>1299</v>
      </c>
      <c r="D20" s="131">
        <v>1403</v>
      </c>
      <c r="E20" s="131">
        <v>1522</v>
      </c>
      <c r="F20" s="131">
        <v>1714</v>
      </c>
      <c r="G20" s="131">
        <v>1968</v>
      </c>
      <c r="H20" s="131">
        <v>2147</v>
      </c>
      <c r="I20" s="131">
        <f>H20+160</f>
        <v>2307</v>
      </c>
      <c r="J20" s="131">
        <f>I20+97</f>
        <v>2404</v>
      </c>
      <c r="K20" s="131">
        <f>J20+121</f>
        <v>2525</v>
      </c>
      <c r="L20" s="131">
        <f>K20+108</f>
        <v>2633</v>
      </c>
      <c r="M20" s="131">
        <f>L20+68</f>
        <v>2701</v>
      </c>
      <c r="N20" s="131">
        <f>M20+57</f>
        <v>2758</v>
      </c>
      <c r="O20" s="131">
        <f t="shared" si="0"/>
        <v>2115.0833333333335</v>
      </c>
    </row>
    <row r="21" spans="1:15" ht="12.75">
      <c r="A21" s="103" t="s">
        <v>141</v>
      </c>
      <c r="B21" s="74">
        <v>54960</v>
      </c>
      <c r="C21" s="123">
        <v>54856</v>
      </c>
      <c r="D21" s="123">
        <v>58203</v>
      </c>
      <c r="E21" s="123">
        <v>62476</v>
      </c>
      <c r="F21" s="123">
        <v>65092</v>
      </c>
      <c r="G21" s="123">
        <v>65325</v>
      </c>
      <c r="H21" s="123">
        <v>64251</v>
      </c>
      <c r="I21" s="123">
        <v>62829</v>
      </c>
      <c r="J21" s="123">
        <v>60330</v>
      </c>
      <c r="K21" s="123">
        <v>61208</v>
      </c>
      <c r="L21" s="123">
        <v>62441</v>
      </c>
      <c r="M21" s="123">
        <v>63328</v>
      </c>
      <c r="N21" s="123">
        <v>64747</v>
      </c>
      <c r="O21" s="123">
        <f t="shared" si="0"/>
        <v>62090.5</v>
      </c>
    </row>
    <row r="22" spans="1:15" s="7" customFormat="1" ht="12.75">
      <c r="A22" s="103" t="s">
        <v>142</v>
      </c>
      <c r="B22" s="74">
        <v>14507</v>
      </c>
      <c r="C22" s="123">
        <v>15296</v>
      </c>
      <c r="D22" s="123">
        <v>16046</v>
      </c>
      <c r="E22" s="123">
        <v>18589</v>
      </c>
      <c r="F22" s="123">
        <v>21369</v>
      </c>
      <c r="G22" s="123">
        <v>22103</v>
      </c>
      <c r="H22" s="123">
        <v>22104</v>
      </c>
      <c r="I22" s="123">
        <v>22662</v>
      </c>
      <c r="J22" s="134">
        <v>22161</v>
      </c>
      <c r="K22" s="123">
        <v>22996</v>
      </c>
      <c r="L22" s="123">
        <v>23933</v>
      </c>
      <c r="M22" s="123">
        <v>24507</v>
      </c>
      <c r="N22" s="123">
        <v>25268</v>
      </c>
      <c r="O22" s="123">
        <f t="shared" si="0"/>
        <v>21419.5</v>
      </c>
    </row>
    <row r="23" spans="1:15" s="7" customFormat="1" ht="12.75">
      <c r="A23" s="103" t="s">
        <v>227</v>
      </c>
      <c r="B23" s="74"/>
      <c r="C23" s="123"/>
      <c r="D23" s="123"/>
      <c r="E23" s="123"/>
      <c r="F23" s="123"/>
      <c r="G23" s="123"/>
      <c r="H23" s="123"/>
      <c r="I23" s="123"/>
      <c r="J23" s="134"/>
      <c r="K23" s="153">
        <v>46</v>
      </c>
      <c r="L23" s="153">
        <f>142-46</f>
        <v>96</v>
      </c>
      <c r="M23" s="153">
        <v>110</v>
      </c>
      <c r="N23" s="153">
        <v>137</v>
      </c>
      <c r="O23" s="153"/>
    </row>
    <row r="24" spans="1:15" s="7" customFormat="1" ht="12.75">
      <c r="A24" s="103" t="s">
        <v>228</v>
      </c>
      <c r="B24" s="74"/>
      <c r="C24" s="123">
        <v>75054</v>
      </c>
      <c r="D24" s="123">
        <v>86977</v>
      </c>
      <c r="E24" s="123">
        <v>77599</v>
      </c>
      <c r="F24" s="123">
        <v>81601</v>
      </c>
      <c r="G24" s="123">
        <v>82561</v>
      </c>
      <c r="H24" s="123">
        <v>79748</v>
      </c>
      <c r="I24" s="123">
        <v>3634</v>
      </c>
      <c r="J24" s="123">
        <v>1412</v>
      </c>
      <c r="K24" s="150">
        <v>71116</v>
      </c>
      <c r="L24" s="150">
        <v>86255</v>
      </c>
      <c r="M24" s="150">
        <v>88485</v>
      </c>
      <c r="N24" s="150">
        <v>74555</v>
      </c>
      <c r="O24" s="150"/>
    </row>
    <row r="25" spans="1:15" s="7" customFormat="1" ht="12.75">
      <c r="A25" s="103" t="s">
        <v>229</v>
      </c>
      <c r="B25" s="74"/>
      <c r="C25" s="123">
        <v>24</v>
      </c>
      <c r="D25" s="123">
        <v>31</v>
      </c>
      <c r="E25" s="123">
        <v>32</v>
      </c>
      <c r="F25" s="123">
        <v>31</v>
      </c>
      <c r="G25" s="123">
        <v>32</v>
      </c>
      <c r="H25" s="123">
        <v>29</v>
      </c>
      <c r="I25" s="123">
        <v>30</v>
      </c>
      <c r="J25" s="123">
        <v>30</v>
      </c>
      <c r="K25" s="149">
        <v>36</v>
      </c>
      <c r="L25" s="149">
        <v>37</v>
      </c>
      <c r="M25" s="149">
        <v>39</v>
      </c>
      <c r="N25" s="149">
        <v>36</v>
      </c>
      <c r="O25" s="150"/>
    </row>
    <row r="26" spans="1:15" s="7" customFormat="1" ht="12.75">
      <c r="A26" s="103" t="s">
        <v>230</v>
      </c>
      <c r="B26" s="74"/>
      <c r="C26" s="123">
        <v>25791</v>
      </c>
      <c r="D26" s="123">
        <v>46476</v>
      </c>
      <c r="E26" s="123">
        <v>797</v>
      </c>
      <c r="F26" s="123">
        <v>143</v>
      </c>
      <c r="G26" s="147" t="s">
        <v>226</v>
      </c>
      <c r="H26" s="147" t="s">
        <v>226</v>
      </c>
      <c r="I26" s="147" t="s">
        <v>226</v>
      </c>
      <c r="J26" s="123">
        <v>16723</v>
      </c>
      <c r="K26" s="150">
        <v>46987</v>
      </c>
      <c r="L26" s="150">
        <v>719</v>
      </c>
      <c r="M26" s="150">
        <v>244</v>
      </c>
      <c r="N26" s="147" t="s">
        <v>226</v>
      </c>
      <c r="O26" s="147"/>
    </row>
    <row r="27" spans="1:15" s="7" customFormat="1" ht="12.75">
      <c r="A27" s="105" t="s">
        <v>231</v>
      </c>
      <c r="B27" s="75"/>
      <c r="C27" s="124">
        <v>17940</v>
      </c>
      <c r="D27" s="124">
        <v>22441</v>
      </c>
      <c r="E27" s="124">
        <v>22537</v>
      </c>
      <c r="F27" s="124">
        <v>21720</v>
      </c>
      <c r="G27" s="124">
        <v>21770</v>
      </c>
      <c r="H27" s="124">
        <v>19964</v>
      </c>
      <c r="I27" s="124">
        <v>105</v>
      </c>
      <c r="J27" s="148" t="s">
        <v>226</v>
      </c>
      <c r="K27" s="151">
        <v>14943</v>
      </c>
      <c r="L27" s="151">
        <v>20362</v>
      </c>
      <c r="M27" s="151">
        <v>18878</v>
      </c>
      <c r="N27" s="151">
        <v>19924</v>
      </c>
      <c r="O27" s="151"/>
    </row>
    <row r="28" spans="1:15" s="7" customFormat="1" ht="12.75">
      <c r="A28" s="106" t="s">
        <v>274</v>
      </c>
      <c r="B28" s="77">
        <v>751283</v>
      </c>
      <c r="C28" s="132">
        <v>757611</v>
      </c>
      <c r="D28" s="131">
        <v>760654</v>
      </c>
      <c r="E28" s="131">
        <v>762328</v>
      </c>
      <c r="F28" s="131">
        <v>765793</v>
      </c>
      <c r="G28" s="131">
        <v>767882</v>
      </c>
      <c r="H28" s="131">
        <v>768497</v>
      </c>
      <c r="I28" s="131">
        <v>766294</v>
      </c>
      <c r="J28" s="131">
        <v>761556</v>
      </c>
      <c r="K28" s="131">
        <v>763340</v>
      </c>
      <c r="L28" s="131">
        <v>716343</v>
      </c>
      <c r="M28" s="131">
        <v>736757</v>
      </c>
      <c r="N28" s="131">
        <v>743801</v>
      </c>
      <c r="O28" s="131">
        <f t="shared" si="0"/>
        <v>755904.6666666666</v>
      </c>
    </row>
    <row r="29" spans="1:15" s="7" customFormat="1" ht="12.75">
      <c r="A29" s="107" t="s">
        <v>103</v>
      </c>
      <c r="B29" s="94">
        <v>1304993</v>
      </c>
      <c r="C29" s="133">
        <v>1315836</v>
      </c>
      <c r="D29" s="133">
        <v>1321370</v>
      </c>
      <c r="E29" s="133">
        <v>1324785</v>
      </c>
      <c r="F29" s="133">
        <v>1330467</v>
      </c>
      <c r="G29" s="133">
        <v>1334363</v>
      </c>
      <c r="H29" s="133">
        <v>1336044</v>
      </c>
      <c r="I29" s="133">
        <v>1332629</v>
      </c>
      <c r="J29" s="133">
        <v>1324064</v>
      </c>
      <c r="K29" s="133">
        <v>1329558</v>
      </c>
      <c r="L29" s="133">
        <v>1241765</v>
      </c>
      <c r="M29" s="133">
        <v>1274469</v>
      </c>
      <c r="N29" s="133">
        <v>1285530</v>
      </c>
      <c r="O29" s="133">
        <f t="shared" si="0"/>
        <v>1312573.3333333333</v>
      </c>
    </row>
    <row r="30" spans="1:15" ht="12.75">
      <c r="A30" s="106" t="s">
        <v>104</v>
      </c>
      <c r="B30" s="76">
        <v>128199</v>
      </c>
      <c r="C30" s="131">
        <v>128887</v>
      </c>
      <c r="D30" s="131">
        <v>130094</v>
      </c>
      <c r="E30" s="131">
        <v>130371</v>
      </c>
      <c r="F30" s="131">
        <v>131137</v>
      </c>
      <c r="G30" s="131">
        <v>131211</v>
      </c>
      <c r="H30" s="131">
        <v>131227</v>
      </c>
      <c r="I30" s="131">
        <v>131251</v>
      </c>
      <c r="J30" s="178">
        <v>131375</v>
      </c>
      <c r="K30" s="178">
        <v>132010</v>
      </c>
      <c r="L30" s="131">
        <f>130873+1712</f>
        <v>132585</v>
      </c>
      <c r="M30" s="131">
        <f>130893+1423</f>
        <v>132316</v>
      </c>
      <c r="N30" s="131">
        <f>131804+1295</f>
        <v>133099</v>
      </c>
      <c r="O30" s="131">
        <f t="shared" si="0"/>
        <v>131296.91666666666</v>
      </c>
    </row>
    <row r="31" spans="1:15" s="4" customFormat="1" ht="12.75">
      <c r="A31" s="107" t="s">
        <v>151</v>
      </c>
      <c r="B31" s="78">
        <v>120853</v>
      </c>
      <c r="C31" s="134">
        <v>121510</v>
      </c>
      <c r="D31" s="134">
        <v>122658</v>
      </c>
      <c r="E31" s="134">
        <v>122712</v>
      </c>
      <c r="F31" s="134">
        <v>123314</v>
      </c>
      <c r="G31" s="134">
        <v>123252</v>
      </c>
      <c r="H31" s="134">
        <v>123140</v>
      </c>
      <c r="I31" s="134">
        <v>122995</v>
      </c>
      <c r="J31" s="147" t="s">
        <v>226</v>
      </c>
      <c r="K31" s="147" t="s">
        <v>226</v>
      </c>
      <c r="L31" s="147" t="s">
        <v>226</v>
      </c>
      <c r="M31" s="147" t="s">
        <v>226</v>
      </c>
      <c r="N31" s="147" t="s">
        <v>226</v>
      </c>
      <c r="O31" s="147">
        <f t="shared" si="0"/>
        <v>71631.75</v>
      </c>
    </row>
    <row r="32" spans="1:15" ht="12.75">
      <c r="A32" s="108" t="s">
        <v>307</v>
      </c>
      <c r="B32" s="78">
        <v>7346</v>
      </c>
      <c r="C32" s="134">
        <v>7377</v>
      </c>
      <c r="D32" s="134">
        <v>7436</v>
      </c>
      <c r="E32" s="134">
        <v>7659</v>
      </c>
      <c r="F32" s="126">
        <v>7823</v>
      </c>
      <c r="G32" s="126">
        <v>7959</v>
      </c>
      <c r="H32" s="126">
        <v>8087</v>
      </c>
      <c r="I32" s="126">
        <v>8256</v>
      </c>
      <c r="J32" s="122">
        <v>8067</v>
      </c>
      <c r="K32" s="122">
        <v>7962</v>
      </c>
      <c r="L32" s="122">
        <v>7939</v>
      </c>
      <c r="M32" s="122">
        <v>7377</v>
      </c>
      <c r="N32" s="122">
        <v>7071</v>
      </c>
      <c r="O32" s="147">
        <f t="shared" si="0"/>
        <v>7751.083333333333</v>
      </c>
    </row>
    <row r="33" spans="1:15" ht="12.75">
      <c r="A33" s="107" t="s">
        <v>105</v>
      </c>
      <c r="B33" s="78">
        <v>2068</v>
      </c>
      <c r="C33" s="134">
        <v>1837</v>
      </c>
      <c r="D33" s="134">
        <v>2168</v>
      </c>
      <c r="E33" s="134">
        <v>1952</v>
      </c>
      <c r="F33" s="134">
        <v>2205</v>
      </c>
      <c r="G33" s="134">
        <v>2247</v>
      </c>
      <c r="H33" s="134">
        <v>2309</v>
      </c>
      <c r="I33" s="134">
        <v>2613</v>
      </c>
      <c r="J33" s="147" t="s">
        <v>226</v>
      </c>
      <c r="K33" s="147" t="s">
        <v>226</v>
      </c>
      <c r="L33" s="147" t="s">
        <v>226</v>
      </c>
      <c r="M33" s="147" t="s">
        <v>226</v>
      </c>
      <c r="N33" s="147" t="s">
        <v>226</v>
      </c>
      <c r="O33" s="147">
        <f t="shared" si="0"/>
        <v>1277.5833333333333</v>
      </c>
    </row>
    <row r="34" spans="1:15" s="4" customFormat="1" ht="12.75">
      <c r="A34" s="107" t="s">
        <v>106</v>
      </c>
      <c r="B34" s="78">
        <v>2667</v>
      </c>
      <c r="C34" s="134">
        <v>2703</v>
      </c>
      <c r="D34" s="134">
        <v>2729</v>
      </c>
      <c r="E34" s="134">
        <v>2744</v>
      </c>
      <c r="F34" s="134">
        <v>2769</v>
      </c>
      <c r="G34" s="134">
        <v>2786</v>
      </c>
      <c r="H34" s="134">
        <v>2790</v>
      </c>
      <c r="I34" s="134">
        <v>2780</v>
      </c>
      <c r="J34" s="134">
        <v>2666</v>
      </c>
      <c r="K34" s="134">
        <v>2667</v>
      </c>
      <c r="L34" s="134">
        <v>2512</v>
      </c>
      <c r="M34" s="134">
        <v>2555</v>
      </c>
      <c r="N34" s="134">
        <v>2577</v>
      </c>
      <c r="O34" s="134">
        <f t="shared" si="0"/>
        <v>2689.8333333333335</v>
      </c>
    </row>
    <row r="35" spans="1:15" s="4" customFormat="1" ht="12.75">
      <c r="A35" s="109" t="s">
        <v>107</v>
      </c>
      <c r="B35" s="78">
        <v>2235</v>
      </c>
      <c r="C35" s="134">
        <v>2267</v>
      </c>
      <c r="D35" s="134">
        <v>2275</v>
      </c>
      <c r="E35" s="134">
        <v>2344</v>
      </c>
      <c r="F35" s="134">
        <v>2373</v>
      </c>
      <c r="G35" s="134">
        <v>2364</v>
      </c>
      <c r="H35" s="134">
        <v>2400</v>
      </c>
      <c r="I35" s="134">
        <v>2397</v>
      </c>
      <c r="J35" s="134">
        <v>2351</v>
      </c>
      <c r="K35" s="134">
        <v>2373</v>
      </c>
      <c r="L35" s="134">
        <v>2242</v>
      </c>
      <c r="M35" s="134">
        <v>2288</v>
      </c>
      <c r="N35" s="134">
        <v>2312</v>
      </c>
      <c r="O35" s="134">
        <f t="shared" si="0"/>
        <v>2332.1666666666665</v>
      </c>
    </row>
    <row r="36" spans="1:15" s="4" customFormat="1" ht="12.75">
      <c r="A36" s="109" t="s">
        <v>108</v>
      </c>
      <c r="B36" s="78">
        <v>38</v>
      </c>
      <c r="C36" s="134">
        <v>61</v>
      </c>
      <c r="D36" s="134">
        <v>76</v>
      </c>
      <c r="E36" s="134">
        <v>56</v>
      </c>
      <c r="F36" s="134">
        <v>58</v>
      </c>
      <c r="G36" s="134">
        <v>85</v>
      </c>
      <c r="H36" s="134">
        <v>54</v>
      </c>
      <c r="I36" s="134">
        <v>62</v>
      </c>
      <c r="J36" s="134">
        <v>69</v>
      </c>
      <c r="K36" s="134">
        <v>58</v>
      </c>
      <c r="L36" s="134">
        <v>64</v>
      </c>
      <c r="M36" s="134">
        <v>60</v>
      </c>
      <c r="N36" s="134">
        <v>65</v>
      </c>
      <c r="O36" s="134">
        <f t="shared" si="0"/>
        <v>64</v>
      </c>
    </row>
    <row r="37" spans="1:15" s="4" customFormat="1" ht="12.75">
      <c r="A37" s="109" t="s">
        <v>109</v>
      </c>
      <c r="B37" s="78">
        <v>2667</v>
      </c>
      <c r="C37" s="134">
        <v>2703</v>
      </c>
      <c r="D37" s="134">
        <v>2729</v>
      </c>
      <c r="E37" s="134">
        <v>2744</v>
      </c>
      <c r="F37" s="134">
        <v>2769</v>
      </c>
      <c r="G37" s="134">
        <v>2786</v>
      </c>
      <c r="H37" s="134">
        <v>2790</v>
      </c>
      <c r="I37" s="134">
        <v>2780</v>
      </c>
      <c r="J37" s="134">
        <v>2666</v>
      </c>
      <c r="K37" s="134">
        <v>2667</v>
      </c>
      <c r="L37" s="134">
        <v>2512</v>
      </c>
      <c r="M37" s="134">
        <v>2555</v>
      </c>
      <c r="N37" s="134">
        <v>2577</v>
      </c>
      <c r="O37" s="134">
        <f t="shared" si="0"/>
        <v>2689.8333333333335</v>
      </c>
    </row>
    <row r="38" spans="1:15" s="4" customFormat="1" ht="12.75">
      <c r="A38" s="109" t="s">
        <v>110</v>
      </c>
      <c r="B38" s="78">
        <v>4117</v>
      </c>
      <c r="C38" s="134">
        <v>3967</v>
      </c>
      <c r="D38" s="134">
        <v>4453</v>
      </c>
      <c r="E38" s="134">
        <f>4078+9</f>
        <v>4087</v>
      </c>
      <c r="F38" s="134">
        <v>4388</v>
      </c>
      <c r="G38" s="134">
        <v>4523</v>
      </c>
      <c r="H38" s="134">
        <v>4601</v>
      </c>
      <c r="I38" s="134">
        <v>4482</v>
      </c>
      <c r="J38" s="134">
        <v>4802</v>
      </c>
      <c r="K38" s="134">
        <v>4465</v>
      </c>
      <c r="L38" s="134">
        <v>4734</v>
      </c>
      <c r="M38" s="134">
        <v>4346</v>
      </c>
      <c r="N38" s="134">
        <v>4169</v>
      </c>
      <c r="O38" s="134">
        <f t="shared" si="0"/>
        <v>4418.083333333333</v>
      </c>
    </row>
    <row r="39" spans="1:15" s="4" customFormat="1" ht="12.75">
      <c r="A39" s="109" t="s">
        <v>111</v>
      </c>
      <c r="B39" s="74">
        <v>6</v>
      </c>
      <c r="C39" s="123">
        <v>8</v>
      </c>
      <c r="D39" s="123">
        <v>17</v>
      </c>
      <c r="E39" s="123">
        <v>6</v>
      </c>
      <c r="F39" s="123">
        <v>5</v>
      </c>
      <c r="G39" s="123">
        <v>11</v>
      </c>
      <c r="H39" s="134">
        <v>10</v>
      </c>
      <c r="I39" s="134">
        <v>11</v>
      </c>
      <c r="J39" s="134">
        <v>9</v>
      </c>
      <c r="K39" s="134">
        <v>5</v>
      </c>
      <c r="L39" s="134">
        <v>9</v>
      </c>
      <c r="M39" s="134">
        <v>14</v>
      </c>
      <c r="N39" s="134">
        <v>18</v>
      </c>
      <c r="O39" s="134">
        <f t="shared" si="0"/>
        <v>10.25</v>
      </c>
    </row>
    <row r="40" spans="1:15" s="4" customFormat="1" ht="12.75">
      <c r="A40" s="109" t="s">
        <v>112</v>
      </c>
      <c r="B40" s="78">
        <v>0</v>
      </c>
      <c r="C40" s="134">
        <v>0</v>
      </c>
      <c r="D40" s="134">
        <v>2</v>
      </c>
      <c r="E40" s="134">
        <v>0</v>
      </c>
      <c r="F40" s="134">
        <v>1</v>
      </c>
      <c r="G40" s="134">
        <v>4</v>
      </c>
      <c r="H40" s="134">
        <v>0</v>
      </c>
      <c r="I40" s="134">
        <v>1</v>
      </c>
      <c r="J40" s="134">
        <v>1</v>
      </c>
      <c r="K40" s="134">
        <v>0</v>
      </c>
      <c r="L40" s="134">
        <v>0</v>
      </c>
      <c r="M40" s="134">
        <v>1</v>
      </c>
      <c r="N40" s="134">
        <v>12</v>
      </c>
      <c r="O40" s="134">
        <f t="shared" si="0"/>
        <v>1.8333333333333333</v>
      </c>
    </row>
    <row r="41" spans="1:15" s="4" customFormat="1" ht="12.75">
      <c r="A41" s="109" t="s">
        <v>113</v>
      </c>
      <c r="B41" s="78">
        <v>6</v>
      </c>
      <c r="C41" s="134">
        <v>8</v>
      </c>
      <c r="D41" s="134">
        <v>15</v>
      </c>
      <c r="E41" s="134">
        <v>6</v>
      </c>
      <c r="F41" s="134">
        <v>4</v>
      </c>
      <c r="G41" s="134">
        <v>7</v>
      </c>
      <c r="H41" s="134">
        <v>10</v>
      </c>
      <c r="I41" s="134">
        <v>10</v>
      </c>
      <c r="J41" s="134">
        <v>8</v>
      </c>
      <c r="K41" s="134">
        <v>5</v>
      </c>
      <c r="L41" s="134">
        <v>8</v>
      </c>
      <c r="M41" s="134">
        <v>13</v>
      </c>
      <c r="N41" s="134">
        <v>6</v>
      </c>
      <c r="O41" s="134">
        <f t="shared" si="0"/>
        <v>8.333333333333334</v>
      </c>
    </row>
    <row r="42" spans="1:15" s="4" customFormat="1" ht="12.75">
      <c r="A42" s="109" t="s">
        <v>114</v>
      </c>
      <c r="B42" s="78">
        <v>40</v>
      </c>
      <c r="C42" s="134">
        <v>35</v>
      </c>
      <c r="D42" s="134">
        <v>37</v>
      </c>
      <c r="E42" s="134">
        <v>38</v>
      </c>
      <c r="F42" s="134">
        <v>43</v>
      </c>
      <c r="G42" s="134">
        <v>32</v>
      </c>
      <c r="H42" s="100">
        <v>35</v>
      </c>
      <c r="I42" s="100">
        <v>23</v>
      </c>
      <c r="J42" s="100">
        <v>16</v>
      </c>
      <c r="K42" s="100">
        <v>17</v>
      </c>
      <c r="L42" s="100">
        <v>9</v>
      </c>
      <c r="M42" s="100">
        <v>10</v>
      </c>
      <c r="N42" s="100">
        <v>2</v>
      </c>
      <c r="O42" s="100">
        <f t="shared" si="0"/>
        <v>24.75</v>
      </c>
    </row>
    <row r="43" spans="1:15" ht="12.75">
      <c r="A43" s="109" t="s">
        <v>115</v>
      </c>
      <c r="B43" s="78">
        <v>4393</v>
      </c>
      <c r="C43" s="134">
        <v>4286</v>
      </c>
      <c r="D43" s="134">
        <v>4641</v>
      </c>
      <c r="E43" s="134">
        <v>4208</v>
      </c>
      <c r="F43" s="134">
        <v>4802</v>
      </c>
      <c r="G43" s="134">
        <v>4703</v>
      </c>
      <c r="H43" s="134">
        <v>4339</v>
      </c>
      <c r="I43" s="134">
        <v>3938</v>
      </c>
      <c r="J43" s="134">
        <v>4150</v>
      </c>
      <c r="K43" s="134">
        <v>3911</v>
      </c>
      <c r="L43" s="134">
        <v>4143</v>
      </c>
      <c r="M43" s="134">
        <v>4510</v>
      </c>
      <c r="N43" s="134">
        <v>4297</v>
      </c>
      <c r="O43" s="134">
        <f t="shared" si="0"/>
        <v>4327.333333333333</v>
      </c>
    </row>
    <row r="44" spans="1:15" s="28" customFormat="1" ht="12.75" customHeight="1">
      <c r="A44" s="110" t="s">
        <v>116</v>
      </c>
      <c r="B44" s="79">
        <v>26196</v>
      </c>
      <c r="C44" s="135">
        <v>25471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f t="shared" si="0"/>
        <v>2122.5833333333335</v>
      </c>
    </row>
    <row r="45" spans="1:15" s="28" customFormat="1" ht="12.75" customHeight="1">
      <c r="A45" s="110" t="s">
        <v>199</v>
      </c>
      <c r="B45" s="99"/>
      <c r="C45" s="186" t="s">
        <v>226</v>
      </c>
      <c r="D45" s="186" t="s">
        <v>226</v>
      </c>
      <c r="E45" s="136">
        <v>153</v>
      </c>
      <c r="F45" s="136">
        <v>331</v>
      </c>
      <c r="G45" s="136">
        <v>637</v>
      </c>
      <c r="H45" s="136">
        <v>1055</v>
      </c>
      <c r="I45" s="136">
        <v>1460</v>
      </c>
      <c r="J45" s="136">
        <v>1886</v>
      </c>
      <c r="K45" s="136">
        <v>2214</v>
      </c>
      <c r="L45" s="136">
        <v>2523</v>
      </c>
      <c r="M45" s="136">
        <v>2782</v>
      </c>
      <c r="N45" s="136">
        <v>2983</v>
      </c>
      <c r="O45" s="136">
        <f t="shared" si="0"/>
        <v>1335.3333333333333</v>
      </c>
    </row>
    <row r="46" spans="1:15" s="28" customFormat="1" ht="12.75" customHeight="1">
      <c r="A46" s="115"/>
      <c r="B46" s="9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28" customFormat="1" ht="12.75" customHeight="1">
      <c r="A47" s="115"/>
      <c r="B47" s="92"/>
      <c r="C47" s="31"/>
      <c r="D47" s="31"/>
      <c r="E47" s="31">
        <v>20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28" customFormat="1" ht="12.75" customHeight="1">
      <c r="A48" s="115"/>
      <c r="B48" s="9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s="2" customFormat="1" ht="15" customHeight="1">
      <c r="A49" s="90"/>
      <c r="B49" s="88"/>
      <c r="C49" s="90"/>
      <c r="D49" s="90"/>
      <c r="E49" s="90"/>
      <c r="F49" s="90"/>
      <c r="G49" s="90"/>
      <c r="I49" s="7"/>
      <c r="J49" s="7"/>
      <c r="K49" s="90" t="s">
        <v>221</v>
      </c>
      <c r="L49" s="7"/>
      <c r="M49" s="7"/>
      <c r="N49" s="7"/>
      <c r="O49" s="7"/>
    </row>
    <row r="50" spans="1:15" s="7" customFormat="1" ht="12" customHeight="1">
      <c r="A50" s="24"/>
      <c r="B50" s="91" t="s">
        <v>174</v>
      </c>
      <c r="C50" s="24" t="s">
        <v>175</v>
      </c>
      <c r="D50" s="24" t="s">
        <v>181</v>
      </c>
      <c r="E50" s="24" t="s">
        <v>196</v>
      </c>
      <c r="F50" s="24" t="s">
        <v>198</v>
      </c>
      <c r="G50" s="24" t="s">
        <v>201</v>
      </c>
      <c r="H50" s="24" t="s">
        <v>202</v>
      </c>
      <c r="I50" s="24" t="s">
        <v>207</v>
      </c>
      <c r="J50" s="24" t="s">
        <v>211</v>
      </c>
      <c r="K50" s="24" t="s">
        <v>217</v>
      </c>
      <c r="L50" s="144" t="s">
        <v>237</v>
      </c>
      <c r="M50" s="144" t="s">
        <v>302</v>
      </c>
      <c r="N50" s="180" t="s">
        <v>304</v>
      </c>
      <c r="O50" s="24" t="s">
        <v>306</v>
      </c>
    </row>
    <row r="51" spans="1:15" s="7" customFormat="1" ht="12" customHeight="1">
      <c r="A51" s="120" t="s">
        <v>260</v>
      </c>
      <c r="B51" s="91"/>
      <c r="C51" s="145">
        <v>159731</v>
      </c>
      <c r="D51" s="146">
        <v>164671</v>
      </c>
      <c r="E51" s="145">
        <v>168048</v>
      </c>
      <c r="F51" s="145">
        <v>171326</v>
      </c>
      <c r="G51" s="145">
        <v>174557</v>
      </c>
      <c r="H51" s="145">
        <v>176953</v>
      </c>
      <c r="I51" s="145">
        <v>176319</v>
      </c>
      <c r="J51" s="145">
        <v>180221</v>
      </c>
      <c r="K51" s="145">
        <v>169860</v>
      </c>
      <c r="L51" s="145">
        <v>179132</v>
      </c>
      <c r="M51" s="145">
        <v>181715</v>
      </c>
      <c r="N51" s="145">
        <v>183705</v>
      </c>
      <c r="O51" s="145">
        <f aca="true" t="shared" si="1" ref="O51:O67">SUM(C51:N51)/12</f>
        <v>173853.16666666666</v>
      </c>
    </row>
    <row r="52" spans="1:15" s="5" customFormat="1" ht="12.75" customHeight="1">
      <c r="A52" s="111" t="s">
        <v>239</v>
      </c>
      <c r="B52" s="29">
        <v>4338</v>
      </c>
      <c r="C52" s="137">
        <v>4049</v>
      </c>
      <c r="D52" s="137">
        <v>4724</v>
      </c>
      <c r="E52" s="137">
        <v>4825</v>
      </c>
      <c r="F52" s="137">
        <v>4892</v>
      </c>
      <c r="G52" s="137">
        <v>4947</v>
      </c>
      <c r="H52" s="137">
        <v>5002</v>
      </c>
      <c r="I52" s="137">
        <v>4989</v>
      </c>
      <c r="J52" s="137">
        <v>4959</v>
      </c>
      <c r="K52" s="137">
        <v>4963</v>
      </c>
      <c r="L52" s="137">
        <v>5038</v>
      </c>
      <c r="M52" s="137">
        <v>5064</v>
      </c>
      <c r="N52" s="137">
        <v>5023</v>
      </c>
      <c r="O52" s="137">
        <f t="shared" si="1"/>
        <v>4872.916666666667</v>
      </c>
    </row>
    <row r="53" spans="1:15" s="5" customFormat="1" ht="12.75" customHeight="1">
      <c r="A53" s="111" t="s">
        <v>240</v>
      </c>
      <c r="B53" s="29">
        <v>82</v>
      </c>
      <c r="C53" s="137">
        <v>23</v>
      </c>
      <c r="D53" s="137">
        <v>47</v>
      </c>
      <c r="E53" s="137">
        <v>33</v>
      </c>
      <c r="F53" s="137">
        <v>42</v>
      </c>
      <c r="G53" s="137">
        <v>30</v>
      </c>
      <c r="H53" s="137">
        <v>38</v>
      </c>
      <c r="I53" s="137">
        <v>37</v>
      </c>
      <c r="J53" s="137">
        <v>33</v>
      </c>
      <c r="K53" s="137">
        <v>24</v>
      </c>
      <c r="L53" s="137">
        <v>25</v>
      </c>
      <c r="M53" s="137">
        <v>26</v>
      </c>
      <c r="N53" s="137">
        <v>35</v>
      </c>
      <c r="O53" s="137">
        <f t="shared" si="1"/>
        <v>32.75</v>
      </c>
    </row>
    <row r="54" spans="1:15" s="5" customFormat="1" ht="12.75" customHeight="1">
      <c r="A54" s="112" t="s">
        <v>241</v>
      </c>
      <c r="B54" s="29">
        <v>79</v>
      </c>
      <c r="C54" s="137">
        <v>23</v>
      </c>
      <c r="D54" s="137">
        <v>44</v>
      </c>
      <c r="E54" s="137">
        <v>32</v>
      </c>
      <c r="F54" s="137">
        <v>39</v>
      </c>
      <c r="G54" s="137">
        <v>30</v>
      </c>
      <c r="H54" s="137">
        <v>36</v>
      </c>
      <c r="I54" s="137">
        <v>34</v>
      </c>
      <c r="J54" s="137">
        <v>32</v>
      </c>
      <c r="K54" s="137">
        <v>22</v>
      </c>
      <c r="L54" s="137">
        <v>24</v>
      </c>
      <c r="M54" s="137">
        <v>25</v>
      </c>
      <c r="N54" s="137">
        <v>32</v>
      </c>
      <c r="O54" s="137">
        <f t="shared" si="1"/>
        <v>31.083333333333332</v>
      </c>
    </row>
    <row r="55" spans="1:15" s="5" customFormat="1" ht="12.75" customHeight="1">
      <c r="A55" s="112" t="s">
        <v>242</v>
      </c>
      <c r="B55" s="29">
        <v>0</v>
      </c>
      <c r="C55" s="137">
        <v>0</v>
      </c>
      <c r="D55" s="137">
        <v>0</v>
      </c>
      <c r="E55" s="137">
        <v>1</v>
      </c>
      <c r="F55" s="137">
        <v>0</v>
      </c>
      <c r="G55" s="137">
        <v>0</v>
      </c>
      <c r="H55" s="137">
        <v>1</v>
      </c>
      <c r="I55" s="137">
        <v>0</v>
      </c>
      <c r="J55" s="137">
        <v>1</v>
      </c>
      <c r="K55" s="137">
        <v>0</v>
      </c>
      <c r="L55" s="137">
        <v>0</v>
      </c>
      <c r="M55" s="137">
        <v>0</v>
      </c>
      <c r="N55" s="137">
        <v>0</v>
      </c>
      <c r="O55" s="137">
        <f t="shared" si="1"/>
        <v>0.25</v>
      </c>
    </row>
    <row r="56" spans="1:15" s="5" customFormat="1" ht="12.75" customHeight="1">
      <c r="A56" s="112" t="s">
        <v>243</v>
      </c>
      <c r="B56" s="29">
        <v>6</v>
      </c>
      <c r="C56" s="137">
        <v>0</v>
      </c>
      <c r="D56" s="137">
        <v>3</v>
      </c>
      <c r="E56" s="137">
        <v>0</v>
      </c>
      <c r="F56" s="137">
        <v>3</v>
      </c>
      <c r="G56" s="137">
        <v>0</v>
      </c>
      <c r="H56" s="137">
        <v>3</v>
      </c>
      <c r="I56" s="137">
        <v>6</v>
      </c>
      <c r="J56" s="137">
        <v>0</v>
      </c>
      <c r="K56" s="137">
        <v>2</v>
      </c>
      <c r="L56" s="137">
        <v>2</v>
      </c>
      <c r="M56" s="137">
        <v>2</v>
      </c>
      <c r="N56" s="137">
        <v>5</v>
      </c>
      <c r="O56" s="137">
        <f t="shared" si="1"/>
        <v>2.1666666666666665</v>
      </c>
    </row>
    <row r="57" spans="1:15" s="5" customFormat="1" ht="12.75" customHeight="1">
      <c r="A57" s="111" t="s">
        <v>244</v>
      </c>
      <c r="B57" s="29">
        <v>10</v>
      </c>
      <c r="C57" s="137">
        <v>7</v>
      </c>
      <c r="D57" s="137">
        <v>5</v>
      </c>
      <c r="E57" s="137">
        <v>15</v>
      </c>
      <c r="F57" s="137">
        <v>10</v>
      </c>
      <c r="G57" s="137">
        <v>16</v>
      </c>
      <c r="H57" s="137">
        <v>7</v>
      </c>
      <c r="I57" s="137">
        <v>7</v>
      </c>
      <c r="J57" s="137">
        <v>12</v>
      </c>
      <c r="K57" s="137">
        <v>4</v>
      </c>
      <c r="L57" s="137">
        <v>7</v>
      </c>
      <c r="M57" s="137">
        <v>3</v>
      </c>
      <c r="N57" s="137">
        <v>8</v>
      </c>
      <c r="O57" s="137">
        <f t="shared" si="1"/>
        <v>8.416666666666666</v>
      </c>
    </row>
    <row r="58" spans="1:15" s="5" customFormat="1" ht="12.75" customHeight="1">
      <c r="A58" s="111" t="s">
        <v>245</v>
      </c>
      <c r="B58" s="29">
        <v>29</v>
      </c>
      <c r="C58" s="137">
        <v>9</v>
      </c>
      <c r="D58" s="137">
        <v>11</v>
      </c>
      <c r="E58" s="137">
        <v>13</v>
      </c>
      <c r="F58" s="137">
        <v>15</v>
      </c>
      <c r="G58" s="137">
        <v>19</v>
      </c>
      <c r="H58" s="137">
        <v>14</v>
      </c>
      <c r="I58" s="137">
        <v>17</v>
      </c>
      <c r="J58" s="137">
        <v>12</v>
      </c>
      <c r="K58" s="137">
        <v>7</v>
      </c>
      <c r="L58" s="137">
        <v>12</v>
      </c>
      <c r="M58" s="137">
        <v>10</v>
      </c>
      <c r="N58" s="137">
        <v>15</v>
      </c>
      <c r="O58" s="137">
        <f t="shared" si="1"/>
        <v>12.833333333333334</v>
      </c>
    </row>
    <row r="59" spans="1:15" s="5" customFormat="1" ht="12.75" customHeight="1">
      <c r="A59" s="111" t="s">
        <v>246</v>
      </c>
      <c r="B59" s="29">
        <v>1621</v>
      </c>
      <c r="C59" s="137">
        <v>1607</v>
      </c>
      <c r="D59" s="137">
        <v>1638</v>
      </c>
      <c r="E59" s="137">
        <v>1621</v>
      </c>
      <c r="F59" s="137">
        <v>1630</v>
      </c>
      <c r="G59" s="137">
        <v>1668</v>
      </c>
      <c r="H59" s="137">
        <v>1681</v>
      </c>
      <c r="I59" s="137">
        <v>1671</v>
      </c>
      <c r="J59" s="137">
        <v>1680</v>
      </c>
      <c r="K59" s="137">
        <v>1694</v>
      </c>
      <c r="L59" s="137">
        <v>1704</v>
      </c>
      <c r="M59" s="137">
        <v>1754</v>
      </c>
      <c r="N59" s="137">
        <v>1771</v>
      </c>
      <c r="O59" s="137">
        <f t="shared" si="1"/>
        <v>1676.5833333333333</v>
      </c>
    </row>
    <row r="60" spans="1:15" s="5" customFormat="1" ht="12.75" customHeight="1">
      <c r="A60" s="111" t="s">
        <v>247</v>
      </c>
      <c r="B60" s="29">
        <v>54</v>
      </c>
      <c r="C60" s="137">
        <v>25</v>
      </c>
      <c r="D60" s="137">
        <v>32</v>
      </c>
      <c r="E60" s="137">
        <v>35</v>
      </c>
      <c r="F60" s="137">
        <v>34</v>
      </c>
      <c r="G60" s="137">
        <v>41</v>
      </c>
      <c r="H60" s="137">
        <v>40</v>
      </c>
      <c r="I60" s="137">
        <v>70</v>
      </c>
      <c r="J60" s="137">
        <v>38</v>
      </c>
      <c r="K60" s="137">
        <v>42</v>
      </c>
      <c r="L60" s="137">
        <v>57</v>
      </c>
      <c r="M60" s="137">
        <v>42</v>
      </c>
      <c r="N60" s="137">
        <v>46</v>
      </c>
      <c r="O60" s="137">
        <f t="shared" si="1"/>
        <v>41.833333333333336</v>
      </c>
    </row>
    <row r="61" spans="1:15" s="5" customFormat="1" ht="12.75" customHeight="1">
      <c r="A61" s="111" t="s">
        <v>248</v>
      </c>
      <c r="B61" s="29">
        <v>54</v>
      </c>
      <c r="C61" s="137">
        <v>25</v>
      </c>
      <c r="D61" s="137">
        <v>32</v>
      </c>
      <c r="E61" s="137">
        <v>35</v>
      </c>
      <c r="F61" s="137">
        <v>34</v>
      </c>
      <c r="G61" s="137">
        <v>41</v>
      </c>
      <c r="H61" s="137">
        <v>40</v>
      </c>
      <c r="I61" s="137">
        <v>70</v>
      </c>
      <c r="J61" s="137">
        <v>37</v>
      </c>
      <c r="K61" s="137">
        <v>42</v>
      </c>
      <c r="L61" s="137">
        <v>56</v>
      </c>
      <c r="M61" s="137">
        <v>42</v>
      </c>
      <c r="N61" s="137">
        <v>46</v>
      </c>
      <c r="O61" s="137">
        <f t="shared" si="1"/>
        <v>41.666666666666664</v>
      </c>
    </row>
    <row r="62" spans="1:15" s="5" customFormat="1" ht="12.75" customHeight="1">
      <c r="A62" s="111" t="s">
        <v>130</v>
      </c>
      <c r="B62" s="29">
        <v>0</v>
      </c>
      <c r="C62" s="137">
        <v>0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2</v>
      </c>
      <c r="K62" s="137">
        <v>0</v>
      </c>
      <c r="L62" s="137">
        <v>1</v>
      </c>
      <c r="M62" s="137">
        <v>0</v>
      </c>
      <c r="N62" s="137">
        <v>0</v>
      </c>
      <c r="O62" s="137">
        <f t="shared" si="1"/>
        <v>0.25</v>
      </c>
    </row>
    <row r="63" spans="1:15" s="5" customFormat="1" ht="12.75" customHeight="1">
      <c r="A63" s="111" t="s">
        <v>249</v>
      </c>
      <c r="B63" s="29">
        <v>115934</v>
      </c>
      <c r="C63" s="137">
        <v>119485</v>
      </c>
      <c r="D63" s="137">
        <v>122571</v>
      </c>
      <c r="E63" s="137">
        <v>125051</v>
      </c>
      <c r="F63" s="137">
        <v>127502</v>
      </c>
      <c r="G63" s="137">
        <v>129900</v>
      </c>
      <c r="H63" s="137">
        <v>131610</v>
      </c>
      <c r="I63" s="137">
        <v>132840</v>
      </c>
      <c r="J63" s="137">
        <v>134345</v>
      </c>
      <c r="K63" s="137">
        <v>123828</v>
      </c>
      <c r="L63" s="137">
        <v>131895</v>
      </c>
      <c r="M63" s="137">
        <v>133831</v>
      </c>
      <c r="N63" s="137">
        <v>135212</v>
      </c>
      <c r="O63" s="137">
        <f t="shared" si="1"/>
        <v>129005.83333333333</v>
      </c>
    </row>
    <row r="64" spans="1:15" s="5" customFormat="1" ht="12.75" customHeight="1">
      <c r="A64" s="111" t="s">
        <v>250</v>
      </c>
      <c r="B64" s="29">
        <v>35946</v>
      </c>
      <c r="C64" s="137">
        <v>37133</v>
      </c>
      <c r="D64" s="137">
        <v>38136</v>
      </c>
      <c r="E64" s="137">
        <v>38862</v>
      </c>
      <c r="F64" s="137">
        <v>39464</v>
      </c>
      <c r="G64" s="137">
        <v>40068</v>
      </c>
      <c r="H64" s="137">
        <v>40357</v>
      </c>
      <c r="I64" s="137">
        <v>40587</v>
      </c>
      <c r="J64" s="137">
        <v>40928</v>
      </c>
      <c r="K64" s="137">
        <v>36996</v>
      </c>
      <c r="L64" s="137">
        <v>39705</v>
      </c>
      <c r="M64" s="137">
        <v>40311</v>
      </c>
      <c r="N64" s="137">
        <v>40759</v>
      </c>
      <c r="O64" s="137">
        <f t="shared" si="1"/>
        <v>39442.166666666664</v>
      </c>
    </row>
    <row r="65" spans="1:15" s="5" customFormat="1" ht="12.75" customHeight="1">
      <c r="A65" s="111" t="s">
        <v>251</v>
      </c>
      <c r="B65" s="29">
        <v>68553</v>
      </c>
      <c r="C65" s="137">
        <v>70847</v>
      </c>
      <c r="D65" s="137">
        <v>72929</v>
      </c>
      <c r="E65" s="137">
        <v>74746</v>
      </c>
      <c r="F65" s="137">
        <v>76664</v>
      </c>
      <c r="G65" s="137">
        <v>78500</v>
      </c>
      <c r="H65" s="137">
        <v>79923</v>
      </c>
      <c r="I65" s="137">
        <v>80919</v>
      </c>
      <c r="J65" s="137">
        <v>81988</v>
      </c>
      <c r="K65" s="137">
        <v>76177</v>
      </c>
      <c r="L65" s="137">
        <v>81142</v>
      </c>
      <c r="M65" s="137">
        <v>82501</v>
      </c>
      <c r="N65" s="137">
        <v>83291</v>
      </c>
      <c r="O65" s="137">
        <f t="shared" si="1"/>
        <v>78302.25</v>
      </c>
    </row>
    <row r="66" spans="1:15" s="5" customFormat="1" ht="12.75" customHeight="1">
      <c r="A66" s="111" t="s">
        <v>252</v>
      </c>
      <c r="B66" s="29">
        <v>39030</v>
      </c>
      <c r="C66" s="137">
        <v>39896</v>
      </c>
      <c r="D66" s="137">
        <v>40731</v>
      </c>
      <c r="E66" s="137">
        <v>41354</v>
      </c>
      <c r="F66" s="137">
        <v>41918</v>
      </c>
      <c r="G66" s="137">
        <v>42537</v>
      </c>
      <c r="H66" s="137">
        <v>42935</v>
      </c>
      <c r="I66" s="137">
        <v>43205</v>
      </c>
      <c r="J66" s="137">
        <v>43715</v>
      </c>
      <c r="K66" s="137">
        <v>40107</v>
      </c>
      <c r="L66" s="137">
        <v>42831</v>
      </c>
      <c r="M66" s="137">
        <v>43382</v>
      </c>
      <c r="N66" s="137">
        <v>44156</v>
      </c>
      <c r="O66" s="137">
        <f t="shared" si="1"/>
        <v>42230.583333333336</v>
      </c>
    </row>
    <row r="67" spans="1:15" s="5" customFormat="1" ht="12.75" customHeight="1">
      <c r="A67" s="111" t="s">
        <v>253</v>
      </c>
      <c r="B67" s="29">
        <v>61</v>
      </c>
      <c r="C67" s="137">
        <v>60</v>
      </c>
      <c r="D67" s="137">
        <v>60</v>
      </c>
      <c r="E67" s="137">
        <v>60</v>
      </c>
      <c r="F67" s="137">
        <v>63</v>
      </c>
      <c r="G67" s="137">
        <v>64</v>
      </c>
      <c r="H67" s="137">
        <v>65</v>
      </c>
      <c r="I67" s="137">
        <v>64</v>
      </c>
      <c r="J67" s="137">
        <v>64</v>
      </c>
      <c r="K67" s="137">
        <v>48</v>
      </c>
      <c r="L67" s="137">
        <v>59</v>
      </c>
      <c r="M67" s="137">
        <v>60</v>
      </c>
      <c r="N67" s="137">
        <v>61</v>
      </c>
      <c r="O67" s="137">
        <f t="shared" si="1"/>
        <v>60.666666666666664</v>
      </c>
    </row>
    <row r="68" spans="1:15" s="5" customFormat="1" ht="12.75" customHeight="1">
      <c r="A68" s="111" t="s">
        <v>254</v>
      </c>
      <c r="B68" s="29">
        <v>39417</v>
      </c>
      <c r="C68" s="137">
        <v>39734</v>
      </c>
      <c r="D68" s="137">
        <v>41345</v>
      </c>
      <c r="E68" s="137">
        <v>42271</v>
      </c>
      <c r="F68" s="137">
        <v>43193</v>
      </c>
      <c r="G68" s="137">
        <v>44108</v>
      </c>
      <c r="H68" s="137">
        <v>44856</v>
      </c>
      <c r="I68" s="137">
        <v>42881</v>
      </c>
      <c r="J68" s="137">
        <v>45394</v>
      </c>
      <c r="K68" s="137">
        <v>44786</v>
      </c>
      <c r="L68" s="137">
        <v>46392</v>
      </c>
      <c r="M68" s="137">
        <v>47047</v>
      </c>
      <c r="N68" s="137">
        <v>47696</v>
      </c>
      <c r="O68" s="137">
        <f aca="true" t="shared" si="2" ref="O68:O82">SUM(C68:N68)/12</f>
        <v>44141.916666666664</v>
      </c>
    </row>
    <row r="69" spans="1:15" s="5" customFormat="1" ht="12.75" customHeight="1">
      <c r="A69" s="111" t="s">
        <v>255</v>
      </c>
      <c r="B69" s="29">
        <v>36221</v>
      </c>
      <c r="C69" s="137">
        <v>36554</v>
      </c>
      <c r="D69" s="137">
        <v>38092</v>
      </c>
      <c r="E69" s="137">
        <v>38994</v>
      </c>
      <c r="F69" s="137">
        <v>39867</v>
      </c>
      <c r="G69" s="137">
        <v>40757</v>
      </c>
      <c r="H69" s="137">
        <v>41447</v>
      </c>
      <c r="I69" s="137">
        <v>39600</v>
      </c>
      <c r="J69" s="137">
        <v>42282</v>
      </c>
      <c r="K69" s="137">
        <v>41837</v>
      </c>
      <c r="L69" s="137">
        <v>43297</v>
      </c>
      <c r="M69" s="137">
        <v>43894</v>
      </c>
      <c r="N69" s="137">
        <v>44501</v>
      </c>
      <c r="O69" s="137">
        <f t="shared" si="2"/>
        <v>40926.833333333336</v>
      </c>
    </row>
    <row r="70" spans="1:15" s="5" customFormat="1" ht="12.75" customHeight="1">
      <c r="A70" s="111" t="s">
        <v>256</v>
      </c>
      <c r="B70" s="29">
        <v>2045</v>
      </c>
      <c r="C70" s="137">
        <v>2027</v>
      </c>
      <c r="D70" s="137">
        <v>2064</v>
      </c>
      <c r="E70" s="137">
        <v>2082</v>
      </c>
      <c r="F70" s="137">
        <v>2121</v>
      </c>
      <c r="G70" s="137">
        <v>2131</v>
      </c>
      <c r="H70" s="137">
        <v>2175</v>
      </c>
      <c r="I70" s="137">
        <v>2069</v>
      </c>
      <c r="J70" s="137">
        <v>1882</v>
      </c>
      <c r="K70" s="137">
        <v>1762</v>
      </c>
      <c r="L70" s="137">
        <v>1835</v>
      </c>
      <c r="M70" s="137">
        <v>1868</v>
      </c>
      <c r="N70" s="137">
        <v>1911</v>
      </c>
      <c r="O70" s="137">
        <f t="shared" si="2"/>
        <v>1993.9166666666667</v>
      </c>
    </row>
    <row r="71" spans="1:15" s="5" customFormat="1" ht="12.75" customHeight="1">
      <c r="A71" s="111" t="s">
        <v>257</v>
      </c>
      <c r="B71" s="29">
        <v>1058</v>
      </c>
      <c r="C71" s="137">
        <v>1060</v>
      </c>
      <c r="D71" s="137">
        <v>1095</v>
      </c>
      <c r="E71" s="137">
        <v>1097</v>
      </c>
      <c r="F71" s="137">
        <v>1103</v>
      </c>
      <c r="G71" s="137">
        <v>1111</v>
      </c>
      <c r="H71" s="137">
        <v>1124</v>
      </c>
      <c r="I71" s="137">
        <v>1107</v>
      </c>
      <c r="J71" s="137">
        <v>1136</v>
      </c>
      <c r="K71" s="137">
        <v>1105</v>
      </c>
      <c r="L71" s="137">
        <v>1176</v>
      </c>
      <c r="M71" s="137">
        <v>1201</v>
      </c>
      <c r="N71" s="137">
        <v>1198</v>
      </c>
      <c r="O71" s="137">
        <f t="shared" si="2"/>
        <v>1126.0833333333333</v>
      </c>
    </row>
    <row r="72" spans="1:15" s="5" customFormat="1" ht="12.75" customHeight="1">
      <c r="A72" s="111" t="s">
        <v>258</v>
      </c>
      <c r="B72" s="29">
        <v>42</v>
      </c>
      <c r="C72" s="137">
        <v>41</v>
      </c>
      <c r="D72" s="137">
        <v>43</v>
      </c>
      <c r="E72" s="137">
        <v>44</v>
      </c>
      <c r="F72" s="137">
        <v>44</v>
      </c>
      <c r="G72" s="137">
        <v>44</v>
      </c>
      <c r="H72" s="137">
        <v>45</v>
      </c>
      <c r="I72" s="137">
        <v>44</v>
      </c>
      <c r="J72" s="137">
        <v>38</v>
      </c>
      <c r="K72" s="137">
        <v>33</v>
      </c>
      <c r="L72" s="137">
        <v>31</v>
      </c>
      <c r="M72" s="137">
        <v>32</v>
      </c>
      <c r="N72" s="137">
        <v>33</v>
      </c>
      <c r="O72" s="137">
        <f t="shared" si="2"/>
        <v>39.333333333333336</v>
      </c>
    </row>
    <row r="73" spans="1:15" s="5" customFormat="1" ht="12.75" customHeight="1">
      <c r="A73" s="113" t="s">
        <v>259</v>
      </c>
      <c r="B73" s="30">
        <v>54</v>
      </c>
      <c r="C73" s="138">
        <v>53</v>
      </c>
      <c r="D73" s="138">
        <v>53</v>
      </c>
      <c r="E73" s="138">
        <v>55</v>
      </c>
      <c r="F73" s="138">
        <v>60</v>
      </c>
      <c r="G73" s="138">
        <v>66</v>
      </c>
      <c r="H73" s="138">
        <v>66</v>
      </c>
      <c r="I73" s="138">
        <v>62</v>
      </c>
      <c r="J73" s="138">
        <v>56</v>
      </c>
      <c r="K73" s="138">
        <v>49</v>
      </c>
      <c r="L73" s="138">
        <v>54</v>
      </c>
      <c r="M73" s="138">
        <v>53</v>
      </c>
      <c r="N73" s="138">
        <v>53</v>
      </c>
      <c r="O73" s="138">
        <f t="shared" si="2"/>
        <v>56.666666666666664</v>
      </c>
    </row>
    <row r="74" spans="1:15" s="5" customFormat="1" ht="12.75" customHeight="1">
      <c r="A74" s="169"/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</row>
    <row r="75" spans="1:15" s="5" customFormat="1" ht="12.75" customHeight="1">
      <c r="A75" s="169"/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</row>
    <row r="76" spans="1:15" s="173" customFormat="1" ht="12.75" customHeight="1">
      <c r="A76" s="179" t="s">
        <v>273</v>
      </c>
      <c r="B76" s="170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</row>
    <row r="77" spans="1:15" s="173" customFormat="1" ht="12.75" customHeight="1">
      <c r="A77" s="172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</row>
    <row r="78" spans="1:15" s="7" customFormat="1" ht="12" customHeight="1">
      <c r="A78" s="24"/>
      <c r="B78" s="91" t="s">
        <v>174</v>
      </c>
      <c r="C78" s="24" t="s">
        <v>175</v>
      </c>
      <c r="D78" s="24" t="s">
        <v>181</v>
      </c>
      <c r="E78" s="24" t="s">
        <v>196</v>
      </c>
      <c r="F78" s="24" t="s">
        <v>198</v>
      </c>
      <c r="G78" s="24" t="s">
        <v>201</v>
      </c>
      <c r="H78" s="24" t="s">
        <v>202</v>
      </c>
      <c r="I78" s="24" t="s">
        <v>207</v>
      </c>
      <c r="J78" s="24" t="s">
        <v>211</v>
      </c>
      <c r="K78" s="24" t="s">
        <v>217</v>
      </c>
      <c r="L78" s="24" t="s">
        <v>237</v>
      </c>
      <c r="M78" s="24" t="s">
        <v>302</v>
      </c>
      <c r="N78" s="24" t="s">
        <v>304</v>
      </c>
      <c r="O78" s="24" t="s">
        <v>306</v>
      </c>
    </row>
    <row r="79" spans="1:15" s="5" customFormat="1" ht="12.75" customHeight="1">
      <c r="A79" s="174" t="s">
        <v>261</v>
      </c>
      <c r="B79" s="54"/>
      <c r="C79" s="175">
        <v>242</v>
      </c>
      <c r="D79" s="175">
        <v>229</v>
      </c>
      <c r="E79" s="175">
        <v>210</v>
      </c>
      <c r="F79" s="175">
        <v>250</v>
      </c>
      <c r="G79" s="175">
        <v>230</v>
      </c>
      <c r="H79" s="175">
        <v>266</v>
      </c>
      <c r="I79" s="175">
        <v>198</v>
      </c>
      <c r="J79" s="175">
        <v>202</v>
      </c>
      <c r="K79" s="175">
        <v>156</v>
      </c>
      <c r="L79" s="175">
        <v>182</v>
      </c>
      <c r="M79" s="175">
        <v>183</v>
      </c>
      <c r="N79" s="175">
        <v>220</v>
      </c>
      <c r="O79" s="175">
        <f t="shared" si="2"/>
        <v>214</v>
      </c>
    </row>
    <row r="80" spans="1:15" s="5" customFormat="1" ht="12.75" customHeight="1">
      <c r="A80" s="111" t="s">
        <v>262</v>
      </c>
      <c r="B80" s="29"/>
      <c r="C80" s="137">
        <v>28</v>
      </c>
      <c r="D80" s="137">
        <v>27</v>
      </c>
      <c r="E80" s="137">
        <v>45</v>
      </c>
      <c r="F80" s="137">
        <v>34</v>
      </c>
      <c r="G80" s="137">
        <v>44</v>
      </c>
      <c r="H80" s="137">
        <v>27</v>
      </c>
      <c r="I80" s="137">
        <v>44</v>
      </c>
      <c r="J80" s="137">
        <v>33</v>
      </c>
      <c r="K80" s="137">
        <v>27</v>
      </c>
      <c r="L80" s="137">
        <v>26</v>
      </c>
      <c r="M80" s="137">
        <v>33</v>
      </c>
      <c r="N80" s="137">
        <v>32</v>
      </c>
      <c r="O80" s="137">
        <f t="shared" si="2"/>
        <v>33.333333333333336</v>
      </c>
    </row>
    <row r="81" spans="1:15" s="28" customFormat="1" ht="12.75" customHeight="1">
      <c r="A81" s="111" t="s">
        <v>263</v>
      </c>
      <c r="B81" s="29"/>
      <c r="C81" s="137">
        <v>77</v>
      </c>
      <c r="D81" s="137">
        <v>83</v>
      </c>
      <c r="E81" s="137">
        <v>69</v>
      </c>
      <c r="F81" s="137">
        <v>78</v>
      </c>
      <c r="G81" s="137">
        <v>95</v>
      </c>
      <c r="H81" s="137">
        <v>87</v>
      </c>
      <c r="I81" s="137">
        <v>88</v>
      </c>
      <c r="J81" s="137">
        <v>88</v>
      </c>
      <c r="K81" s="137">
        <v>58</v>
      </c>
      <c r="L81" s="137">
        <v>89</v>
      </c>
      <c r="M81" s="137">
        <v>111</v>
      </c>
      <c r="N81" s="137">
        <v>110</v>
      </c>
      <c r="O81" s="137">
        <f t="shared" si="2"/>
        <v>86.08333333333333</v>
      </c>
    </row>
    <row r="82" spans="1:15" s="5" customFormat="1" ht="12.75" customHeight="1">
      <c r="A82" s="113" t="s">
        <v>264</v>
      </c>
      <c r="B82" s="30">
        <v>54</v>
      </c>
      <c r="C82" s="138">
        <v>187</v>
      </c>
      <c r="D82" s="138">
        <v>246</v>
      </c>
      <c r="E82" s="138">
        <v>197</v>
      </c>
      <c r="F82" s="138">
        <v>251</v>
      </c>
      <c r="G82" s="138">
        <v>267</v>
      </c>
      <c r="H82" s="138">
        <v>312</v>
      </c>
      <c r="I82" s="138">
        <v>336</v>
      </c>
      <c r="J82" s="138">
        <v>294</v>
      </c>
      <c r="K82" s="138">
        <v>236</v>
      </c>
      <c r="L82" s="138">
        <v>278</v>
      </c>
      <c r="M82" s="138">
        <v>217</v>
      </c>
      <c r="N82" s="138">
        <v>252</v>
      </c>
      <c r="O82" s="138">
        <f t="shared" si="2"/>
        <v>256.0833333333333</v>
      </c>
    </row>
    <row r="83" spans="1:15" s="28" customFormat="1" ht="12.75" customHeight="1">
      <c r="A83" s="169"/>
      <c r="B83" s="9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s="4" customFormat="1" ht="12.75">
      <c r="A84" s="4" t="s">
        <v>215</v>
      </c>
      <c r="B84" s="9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93" ht="12.75">
      <c r="E93" s="3">
        <v>21</v>
      </c>
    </row>
  </sheetData>
  <printOptions/>
  <pageMargins left="0.5905511811023623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0"/>
  <sheetViews>
    <sheetView workbookViewId="0" topLeftCell="A1">
      <selection activeCell="A20" sqref="A20"/>
    </sheetView>
  </sheetViews>
  <sheetFormatPr defaultColWidth="9.140625" defaultRowHeight="12.75"/>
  <cols>
    <col min="1" max="1" width="29.28125" style="19" customWidth="1"/>
    <col min="2" max="2" width="7.7109375" style="3" hidden="1" customWidth="1"/>
    <col min="3" max="3" width="8.7109375" style="7" hidden="1" customWidth="1"/>
    <col min="4" max="4" width="8.421875" style="7" customWidth="1"/>
    <col min="5" max="16" width="8.00390625" style="3" customWidth="1"/>
    <col min="17" max="16384" width="9.140625" style="3" customWidth="1"/>
  </cols>
  <sheetData>
    <row r="1" spans="1:17" s="5" customFormat="1" ht="15.75" customHeight="1">
      <c r="A1" s="1" t="s">
        <v>265</v>
      </c>
      <c r="C1" s="90"/>
      <c r="D1" s="3"/>
      <c r="E1" s="3"/>
      <c r="F1" s="3"/>
      <c r="G1" s="3"/>
      <c r="H1" s="3"/>
      <c r="I1" s="3"/>
      <c r="J1" s="3"/>
      <c r="K1" s="3"/>
      <c r="L1" s="3"/>
      <c r="M1" s="3"/>
      <c r="Q1" s="90"/>
    </row>
    <row r="2" spans="1:17" s="5" customFormat="1" ht="13.5" customHeight="1">
      <c r="A2" s="116"/>
      <c r="B2" s="31"/>
      <c r="C2" s="191" t="s">
        <v>210</v>
      </c>
      <c r="D2" s="191" t="s">
        <v>209</v>
      </c>
      <c r="E2" s="188" t="s">
        <v>276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/>
    </row>
    <row r="3" spans="1:17" ht="12.75" customHeight="1">
      <c r="A3" s="117"/>
      <c r="B3" s="26" t="s">
        <v>174</v>
      </c>
      <c r="C3" s="192"/>
      <c r="D3" s="192"/>
      <c r="E3" s="117" t="s">
        <v>175</v>
      </c>
      <c r="F3" s="117" t="s">
        <v>181</v>
      </c>
      <c r="G3" s="117" t="s">
        <v>196</v>
      </c>
      <c r="H3" s="117" t="s">
        <v>198</v>
      </c>
      <c r="I3" s="117" t="s">
        <v>201</v>
      </c>
      <c r="J3" s="117" t="s">
        <v>202</v>
      </c>
      <c r="K3" s="117" t="s">
        <v>207</v>
      </c>
      <c r="L3" s="117" t="s">
        <v>211</v>
      </c>
      <c r="M3" s="117" t="s">
        <v>217</v>
      </c>
      <c r="N3" s="117" t="s">
        <v>237</v>
      </c>
      <c r="O3" s="117" t="s">
        <v>302</v>
      </c>
      <c r="P3" s="117" t="s">
        <v>304</v>
      </c>
      <c r="Q3" s="117" t="s">
        <v>214</v>
      </c>
    </row>
    <row r="4" spans="1:17" s="160" customFormat="1" ht="14.25" customHeight="1">
      <c r="A4" s="158" t="s">
        <v>101</v>
      </c>
      <c r="B4" s="154">
        <v>566649.726</v>
      </c>
      <c r="C4" s="159">
        <v>8956309</v>
      </c>
      <c r="D4" s="159">
        <v>8547679</v>
      </c>
      <c r="E4" s="159">
        <v>570634.735</v>
      </c>
      <c r="F4" s="159">
        <v>578552.19</v>
      </c>
      <c r="G4" s="159">
        <v>593594.394</v>
      </c>
      <c r="H4" s="159">
        <v>594327.001</v>
      </c>
      <c r="I4" s="159">
        <v>582074.872</v>
      </c>
      <c r="J4" s="159">
        <v>578975.036</v>
      </c>
      <c r="K4" s="159">
        <v>578783.364</v>
      </c>
      <c r="L4" s="159">
        <f>559364.906+9567.269</f>
        <v>568932.1749999999</v>
      </c>
      <c r="M4" s="159">
        <v>567600.73</v>
      </c>
      <c r="N4" s="159">
        <v>609159.437</v>
      </c>
      <c r="O4" s="159">
        <v>608523.687</v>
      </c>
      <c r="P4" s="159">
        <v>626365.575</v>
      </c>
      <c r="Q4" s="159">
        <f>SUM(E4:P4)</f>
        <v>7057523.1959999995</v>
      </c>
    </row>
    <row r="5" spans="1:17" ht="12.75">
      <c r="A5" s="102" t="s">
        <v>131</v>
      </c>
      <c r="B5" s="80">
        <v>353.76</v>
      </c>
      <c r="C5" s="161"/>
      <c r="D5" s="161"/>
      <c r="E5" s="122">
        <v>264.61</v>
      </c>
      <c r="F5" s="122">
        <v>204.91</v>
      </c>
      <c r="G5" s="122">
        <v>179.21</v>
      </c>
      <c r="H5" s="122">
        <v>141.56</v>
      </c>
      <c r="I5" s="122">
        <v>101.99</v>
      </c>
      <c r="J5" s="122">
        <v>14.88</v>
      </c>
      <c r="K5" s="122">
        <v>31.03</v>
      </c>
      <c r="L5" s="126">
        <f>138.96+6.68</f>
        <v>145.64000000000001</v>
      </c>
      <c r="M5" s="126">
        <v>137.95</v>
      </c>
      <c r="N5" s="126">
        <v>959.56</v>
      </c>
      <c r="O5" s="126">
        <v>173.43</v>
      </c>
      <c r="P5" s="126">
        <v>20.88</v>
      </c>
      <c r="Q5" s="126">
        <f aca="true" t="shared" si="0" ref="Q5:Q36">SUM(E5:P5)</f>
        <v>2375.65</v>
      </c>
    </row>
    <row r="6" spans="1:17" ht="12.75">
      <c r="A6" s="102" t="s">
        <v>132</v>
      </c>
      <c r="B6" s="80">
        <v>13478.456</v>
      </c>
      <c r="C6" s="161"/>
      <c r="D6" s="161"/>
      <c r="E6" s="122">
        <v>13437.843</v>
      </c>
      <c r="F6" s="122">
        <v>12856.873</v>
      </c>
      <c r="G6" s="122">
        <v>14258.416</v>
      </c>
      <c r="H6" s="122">
        <v>14574.132</v>
      </c>
      <c r="I6" s="122">
        <v>14970.761</v>
      </c>
      <c r="J6" s="122">
        <v>14461.469</v>
      </c>
      <c r="K6" s="122">
        <v>15128.607</v>
      </c>
      <c r="L6" s="126">
        <f>14754.811+410.422</f>
        <v>15165.233</v>
      </c>
      <c r="M6" s="126">
        <v>15561.216</v>
      </c>
      <c r="N6" s="126">
        <v>18066.64</v>
      </c>
      <c r="O6" s="126">
        <v>19083.672</v>
      </c>
      <c r="P6" s="126">
        <v>20334.612</v>
      </c>
      <c r="Q6" s="126">
        <f t="shared" si="0"/>
        <v>187899.474</v>
      </c>
    </row>
    <row r="7" spans="1:17" ht="12" customHeight="1">
      <c r="A7" s="102" t="s">
        <v>133</v>
      </c>
      <c r="B7" s="80">
        <v>2162.86</v>
      </c>
      <c r="C7" s="161"/>
      <c r="D7" s="161"/>
      <c r="E7" s="122">
        <v>2145.785</v>
      </c>
      <c r="F7" s="122">
        <v>1111.028</v>
      </c>
      <c r="G7" s="122">
        <v>869.403</v>
      </c>
      <c r="H7" s="122">
        <v>712.597</v>
      </c>
      <c r="I7" s="122">
        <v>414.133</v>
      </c>
      <c r="J7" s="122">
        <v>8.58</v>
      </c>
      <c r="K7" s="122">
        <v>4.58</v>
      </c>
      <c r="L7" s="126">
        <f>1.07-2.23</f>
        <v>-1.16</v>
      </c>
      <c r="M7" s="126">
        <v>-2.41</v>
      </c>
      <c r="N7" s="126">
        <v>0</v>
      </c>
      <c r="O7" s="126">
        <v>-3.5</v>
      </c>
      <c r="P7" s="126">
        <v>-2.4</v>
      </c>
      <c r="Q7" s="126">
        <f t="shared" si="0"/>
        <v>5256.636</v>
      </c>
    </row>
    <row r="8" spans="1:17" ht="12.75">
      <c r="A8" s="102" t="s">
        <v>134</v>
      </c>
      <c r="B8" s="80">
        <v>6880.552</v>
      </c>
      <c r="C8" s="161"/>
      <c r="D8" s="161"/>
      <c r="E8" s="122">
        <v>7106.637</v>
      </c>
      <c r="F8" s="122">
        <v>7163.992</v>
      </c>
      <c r="G8" s="122">
        <v>7690.521</v>
      </c>
      <c r="H8" s="122">
        <v>7900.691</v>
      </c>
      <c r="I8" s="122">
        <v>8170.801</v>
      </c>
      <c r="J8" s="122">
        <v>8486.606</v>
      </c>
      <c r="K8" s="122">
        <v>8784.322</v>
      </c>
      <c r="L8" s="126">
        <f>8640.096+105.698</f>
        <v>8745.794</v>
      </c>
      <c r="M8" s="126">
        <v>8869.65</v>
      </c>
      <c r="N8" s="126">
        <v>9688.715</v>
      </c>
      <c r="O8" s="126">
        <v>10198.22</v>
      </c>
      <c r="P8" s="126">
        <v>10683.789</v>
      </c>
      <c r="Q8" s="126">
        <f t="shared" si="0"/>
        <v>103489.738</v>
      </c>
    </row>
    <row r="9" spans="1:17" s="7" customFormat="1" ht="12.75">
      <c r="A9" s="103" t="s">
        <v>232</v>
      </c>
      <c r="B9" s="80">
        <v>438769.24</v>
      </c>
      <c r="C9" s="161"/>
      <c r="D9" s="161"/>
      <c r="E9" s="122">
        <v>442682.873</v>
      </c>
      <c r="F9" s="122">
        <v>453576.589</v>
      </c>
      <c r="G9" s="122">
        <v>465030.715</v>
      </c>
      <c r="H9" s="122">
        <v>463270.419</v>
      </c>
      <c r="I9" s="122">
        <v>452202.436</v>
      </c>
      <c r="J9" s="122">
        <v>452242.562</v>
      </c>
      <c r="K9" s="122">
        <v>449164.339</v>
      </c>
      <c r="L9" s="126">
        <f>439426.043+5840.919</f>
        <v>445266.962</v>
      </c>
      <c r="M9" s="126">
        <v>445283.497</v>
      </c>
      <c r="N9" s="126">
        <v>474537.002</v>
      </c>
      <c r="O9" s="126">
        <v>479835.745</v>
      </c>
      <c r="P9" s="126">
        <v>496670.214</v>
      </c>
      <c r="Q9" s="126">
        <f t="shared" si="0"/>
        <v>5519763.353</v>
      </c>
    </row>
    <row r="10" spans="1:54" ht="13.5" customHeight="1">
      <c r="A10" s="102" t="s">
        <v>135</v>
      </c>
      <c r="B10" s="80">
        <v>125646.64</v>
      </c>
      <c r="C10" s="161"/>
      <c r="D10" s="161"/>
      <c r="E10" s="122">
        <v>131396.51</v>
      </c>
      <c r="F10" s="122">
        <v>136608.098</v>
      </c>
      <c r="G10" s="122">
        <v>138423.512</v>
      </c>
      <c r="H10" s="122">
        <v>137497.873</v>
      </c>
      <c r="I10" s="122">
        <v>136849.953</v>
      </c>
      <c r="J10" s="122">
        <v>111732.756</v>
      </c>
      <c r="K10" s="122">
        <v>106168.234</v>
      </c>
      <c r="L10" s="126">
        <f>100161.616+3052.272</f>
        <v>103213.88799999999</v>
      </c>
      <c r="M10" s="126">
        <v>100767.859</v>
      </c>
      <c r="N10" s="126">
        <v>99813.135</v>
      </c>
      <c r="O10" s="126">
        <v>98051.058</v>
      </c>
      <c r="P10" s="126">
        <v>99553.385</v>
      </c>
      <c r="Q10" s="126">
        <f t="shared" si="0"/>
        <v>1400076.261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7" customFormat="1" ht="12.75">
      <c r="A11" s="103" t="s">
        <v>233</v>
      </c>
      <c r="B11" s="74"/>
      <c r="C11" s="74"/>
      <c r="D11" s="74"/>
      <c r="E11" s="123"/>
      <c r="F11" s="123"/>
      <c r="G11" s="123"/>
      <c r="H11" s="123"/>
      <c r="I11" s="123"/>
      <c r="J11" s="134"/>
      <c r="K11" s="123"/>
      <c r="L11" s="104"/>
      <c r="M11" s="152">
        <v>44.842</v>
      </c>
      <c r="N11" s="152">
        <v>74.803</v>
      </c>
      <c r="O11" s="152">
        <v>95.008</v>
      </c>
      <c r="P11" s="152">
        <v>111.18</v>
      </c>
      <c r="Q11" s="152">
        <f t="shared" si="0"/>
        <v>325.83299999999997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13.5" customHeight="1">
      <c r="A12" s="102" t="s">
        <v>234</v>
      </c>
      <c r="B12" s="80"/>
      <c r="C12" s="161">
        <v>375587</v>
      </c>
      <c r="D12" s="161">
        <v>375587</v>
      </c>
      <c r="E12" s="122">
        <v>33413</v>
      </c>
      <c r="F12" s="122">
        <v>35199</v>
      </c>
      <c r="G12" s="122">
        <v>28713</v>
      </c>
      <c r="H12" s="122">
        <v>31037</v>
      </c>
      <c r="I12" s="122">
        <v>33109</v>
      </c>
      <c r="J12" s="122">
        <v>34821</v>
      </c>
      <c r="K12" s="122">
        <v>1032</v>
      </c>
      <c r="L12" s="122">
        <v>546</v>
      </c>
      <c r="M12" s="97">
        <v>22760</v>
      </c>
      <c r="N12" s="122">
        <v>38228</v>
      </c>
      <c r="O12" s="122">
        <v>30116</v>
      </c>
      <c r="P12" s="122">
        <v>22748</v>
      </c>
      <c r="Q12" s="123">
        <f t="shared" si="0"/>
        <v>311722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7" customFormat="1" ht="12.75">
      <c r="A13" s="183" t="s">
        <v>238</v>
      </c>
      <c r="B13" s="74"/>
      <c r="C13" s="74">
        <v>81920</v>
      </c>
      <c r="D13" s="74">
        <v>39665</v>
      </c>
      <c r="E13" s="123">
        <v>118</v>
      </c>
      <c r="F13" s="123">
        <v>157</v>
      </c>
      <c r="G13" s="123">
        <v>161</v>
      </c>
      <c r="H13" s="123">
        <v>152</v>
      </c>
      <c r="I13" s="123">
        <v>161</v>
      </c>
      <c r="J13" s="123">
        <v>154</v>
      </c>
      <c r="K13" s="123">
        <v>162</v>
      </c>
      <c r="L13" s="123">
        <v>154</v>
      </c>
      <c r="M13" s="3">
        <v>182</v>
      </c>
      <c r="N13" s="123">
        <v>169</v>
      </c>
      <c r="O13" s="123">
        <v>164</v>
      </c>
      <c r="P13" s="123">
        <v>177.05</v>
      </c>
      <c r="Q13" s="123">
        <f t="shared" si="0"/>
        <v>1911.05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</row>
    <row r="14" spans="1:29" s="7" customFormat="1" ht="12.75">
      <c r="A14" s="103" t="s">
        <v>235</v>
      </c>
      <c r="B14" s="74"/>
      <c r="C14" s="74">
        <v>60000</v>
      </c>
      <c r="D14" s="74">
        <v>78630</v>
      </c>
      <c r="E14" s="123">
        <v>12836</v>
      </c>
      <c r="F14" s="123">
        <v>21501</v>
      </c>
      <c r="G14" s="123">
        <v>399</v>
      </c>
      <c r="H14" s="123">
        <v>71</v>
      </c>
      <c r="I14" s="147" t="s">
        <v>226</v>
      </c>
      <c r="J14" s="147" t="s">
        <v>226</v>
      </c>
      <c r="K14" s="147" t="s">
        <v>226</v>
      </c>
      <c r="L14" s="123">
        <v>8305</v>
      </c>
      <c r="M14" s="97">
        <v>25308</v>
      </c>
      <c r="N14" s="123">
        <v>360</v>
      </c>
      <c r="O14" s="123">
        <v>108</v>
      </c>
      <c r="P14" s="147" t="s">
        <v>226</v>
      </c>
      <c r="Q14" s="123">
        <f t="shared" si="0"/>
        <v>68888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7" customFormat="1" ht="12.75">
      <c r="A15" s="105" t="s">
        <v>236</v>
      </c>
      <c r="B15" s="75"/>
      <c r="C15" s="75">
        <v>167000</v>
      </c>
      <c r="D15" s="75">
        <v>167000</v>
      </c>
      <c r="E15" s="124">
        <v>6683</v>
      </c>
      <c r="F15" s="124">
        <v>7279</v>
      </c>
      <c r="G15" s="124">
        <v>7288</v>
      </c>
      <c r="H15" s="124">
        <v>8067</v>
      </c>
      <c r="I15" s="97">
        <v>7848</v>
      </c>
      <c r="J15" s="124">
        <v>7736</v>
      </c>
      <c r="K15" s="124">
        <v>47</v>
      </c>
      <c r="L15" s="148" t="s">
        <v>226</v>
      </c>
      <c r="M15" s="97">
        <v>5546</v>
      </c>
      <c r="N15" s="123">
        <v>8153</v>
      </c>
      <c r="O15" s="123">
        <v>7840</v>
      </c>
      <c r="P15" s="123">
        <v>7783</v>
      </c>
      <c r="Q15" s="123">
        <f t="shared" si="0"/>
        <v>74270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54" s="160" customFormat="1" ht="12">
      <c r="A16" s="167" t="s">
        <v>143</v>
      </c>
      <c r="B16" s="168">
        <f>B17+B19+B24+B28+B29+B32+B33+B35</f>
        <v>1313128.376</v>
      </c>
      <c r="C16" s="168"/>
      <c r="D16" s="168"/>
      <c r="E16" s="168">
        <f>E17+E19+E24+E28+E29+E32+E33+E35</f>
        <v>1307244.237</v>
      </c>
      <c r="F16" s="168">
        <f>F17+F19+F24+F28+F29+F32+F33+F35</f>
        <v>1302851.3760000002</v>
      </c>
      <c r="G16" s="168">
        <f aca="true" t="shared" si="1" ref="G16:Q16">G17+G19+G24+G28+G29+G32+G33+G35+G36</f>
        <v>1304287.2489999998</v>
      </c>
      <c r="H16" s="168">
        <f t="shared" si="1"/>
        <v>1308791.1840000001</v>
      </c>
      <c r="I16" s="168">
        <f t="shared" si="1"/>
        <v>1308684.6719999998</v>
      </c>
      <c r="J16" s="168">
        <f t="shared" si="1"/>
        <v>1307740.133</v>
      </c>
      <c r="K16" s="168">
        <f t="shared" si="1"/>
        <v>1305106.9749999999</v>
      </c>
      <c r="L16" s="168">
        <f t="shared" si="1"/>
        <v>1323033.161</v>
      </c>
      <c r="M16" s="168">
        <f t="shared" si="1"/>
        <v>1323897.8339999998</v>
      </c>
      <c r="N16" s="168">
        <f t="shared" si="1"/>
        <v>1300115.55</v>
      </c>
      <c r="O16" s="168">
        <f t="shared" si="1"/>
        <v>1340132.5110000002</v>
      </c>
      <c r="P16" s="168">
        <f t="shared" si="1"/>
        <v>1344350.8849999998</v>
      </c>
      <c r="Q16" s="168">
        <f t="shared" si="1"/>
        <v>15776235.766999997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29" s="35" customFormat="1" ht="12.75">
      <c r="A17" s="119" t="s">
        <v>102</v>
      </c>
      <c r="B17" s="81">
        <v>731050.9309999999</v>
      </c>
      <c r="C17" s="162">
        <v>9240008</v>
      </c>
      <c r="D17" s="162">
        <v>8940008</v>
      </c>
      <c r="E17" s="125">
        <v>727992.025</v>
      </c>
      <c r="F17" s="125">
        <v>729866.422</v>
      </c>
      <c r="G17" s="125">
        <v>732516.478</v>
      </c>
      <c r="H17" s="125">
        <v>732596.1</v>
      </c>
      <c r="I17" s="125">
        <v>731464.3350000001</v>
      </c>
      <c r="J17" s="125">
        <v>730998.363</v>
      </c>
      <c r="K17" s="125">
        <f>720044.962+9022.723</f>
        <v>729067.685</v>
      </c>
      <c r="L17" s="125">
        <f>715363.143+8408.098</f>
        <v>723771.241</v>
      </c>
      <c r="M17" s="125">
        <v>725568.119</v>
      </c>
      <c r="N17" s="125">
        <v>681139.806</v>
      </c>
      <c r="O17" s="125">
        <f>688032.4+27699.4</f>
        <v>715731.8</v>
      </c>
      <c r="P17" s="125">
        <f>694545.063+20815.5</f>
        <v>715360.563</v>
      </c>
      <c r="Q17" s="125">
        <f t="shared" si="0"/>
        <v>8676072.936999999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17" s="6" customFormat="1" ht="12.75" hidden="1">
      <c r="A18" s="108" t="s">
        <v>157</v>
      </c>
      <c r="B18" s="82">
        <f>276.67+15.03</f>
        <v>291.7</v>
      </c>
      <c r="C18" s="163"/>
      <c r="D18" s="163"/>
      <c r="E18" s="126">
        <v>91</v>
      </c>
      <c r="F18" s="126">
        <v>11.8</v>
      </c>
      <c r="G18" s="126">
        <f>7.78+15.04</f>
        <v>22.82</v>
      </c>
      <c r="H18" s="126">
        <v>0</v>
      </c>
      <c r="I18" s="126">
        <v>2.16</v>
      </c>
      <c r="J18" s="126">
        <v>3.82</v>
      </c>
      <c r="K18" s="126">
        <v>0</v>
      </c>
      <c r="L18" s="126">
        <v>0</v>
      </c>
      <c r="M18" s="126"/>
      <c r="N18" s="126"/>
      <c r="O18" s="126"/>
      <c r="P18" s="126"/>
      <c r="Q18" s="126">
        <f t="shared" si="0"/>
        <v>131.6</v>
      </c>
    </row>
    <row r="19" spans="1:17" s="6" customFormat="1" ht="12.75">
      <c r="A19" s="107" t="s">
        <v>218</v>
      </c>
      <c r="B19" s="86">
        <v>521841.273</v>
      </c>
      <c r="C19" s="163">
        <v>6069435</v>
      </c>
      <c r="D19" s="163">
        <v>6369435</v>
      </c>
      <c r="E19" s="126">
        <v>520358.809</v>
      </c>
      <c r="F19" s="126">
        <v>529177.022</v>
      </c>
      <c r="G19" s="126">
        <v>530629.755</v>
      </c>
      <c r="H19" s="126">
        <v>531645.91</v>
      </c>
      <c r="I19" s="126">
        <v>531035.8939999999</v>
      </c>
      <c r="J19" s="126">
        <v>530227.34</v>
      </c>
      <c r="K19" s="126">
        <v>529884.058</v>
      </c>
      <c r="L19" s="122">
        <v>550249.458</v>
      </c>
      <c r="M19" s="122">
        <v>551519.975</v>
      </c>
      <c r="N19" s="122">
        <v>570015.59</v>
      </c>
      <c r="O19" s="122">
        <f>554355.648+1994.85+18874.57</f>
        <v>575225.068</v>
      </c>
      <c r="P19" s="122">
        <f>558529.835+1394.716+21437.97</f>
        <v>581362.521</v>
      </c>
      <c r="Q19" s="122">
        <f t="shared" si="0"/>
        <v>6531331.3999999985</v>
      </c>
    </row>
    <row r="20" spans="1:17" ht="12.75">
      <c r="A20" s="107" t="s">
        <v>148</v>
      </c>
      <c r="B20" s="86">
        <v>497021.584</v>
      </c>
      <c r="C20" s="161"/>
      <c r="D20" s="161"/>
      <c r="E20" s="122">
        <v>499397.527</v>
      </c>
      <c r="F20" s="122">
        <v>504215.942</v>
      </c>
      <c r="G20" s="122">
        <v>504409.23</v>
      </c>
      <c r="H20" s="122">
        <v>506859.91</v>
      </c>
      <c r="I20" s="122">
        <v>506679.13</v>
      </c>
      <c r="J20" s="122">
        <v>505948.61</v>
      </c>
      <c r="K20" s="122">
        <f>505533.95</f>
        <v>505533.95</v>
      </c>
      <c r="L20" s="122"/>
      <c r="M20" s="122"/>
      <c r="N20" s="122"/>
      <c r="O20" s="122"/>
      <c r="P20" s="122"/>
      <c r="Q20" s="122">
        <f t="shared" si="0"/>
        <v>3533044.299</v>
      </c>
    </row>
    <row r="21" spans="1:17" ht="12.75">
      <c r="A21" s="108" t="s">
        <v>149</v>
      </c>
      <c r="B21" s="86">
        <v>9632.4</v>
      </c>
      <c r="C21" s="161"/>
      <c r="D21" s="161"/>
      <c r="E21" s="122">
        <v>9700.025</v>
      </c>
      <c r="F21" s="122">
        <v>9821.2</v>
      </c>
      <c r="G21" s="122">
        <v>10144.07</v>
      </c>
      <c r="H21" s="122">
        <v>10304.19</v>
      </c>
      <c r="I21" s="122">
        <v>10504.69</v>
      </c>
      <c r="J21" s="122">
        <v>10663.31</v>
      </c>
      <c r="K21" s="122">
        <v>10805.79</v>
      </c>
      <c r="L21" s="122"/>
      <c r="M21" s="122"/>
      <c r="N21" s="122"/>
      <c r="O21" s="122"/>
      <c r="P21" s="122"/>
      <c r="Q21" s="122">
        <f t="shared" si="0"/>
        <v>71943.275</v>
      </c>
    </row>
    <row r="22" spans="1:17" s="6" customFormat="1" ht="12.75">
      <c r="A22" s="107" t="s">
        <v>105</v>
      </c>
      <c r="B22" s="86">
        <v>3267.3</v>
      </c>
      <c r="C22" s="161"/>
      <c r="D22" s="161"/>
      <c r="E22" s="122">
        <v>2783.6</v>
      </c>
      <c r="F22" s="122">
        <v>3317.2</v>
      </c>
      <c r="G22" s="122">
        <f>2544.1+385.9</f>
        <v>2930</v>
      </c>
      <c r="H22" s="122">
        <v>3303.3</v>
      </c>
      <c r="I22" s="122">
        <f>2927.6+564.2</f>
        <v>3491.8</v>
      </c>
      <c r="J22" s="122">
        <f>3004.3+488.5</f>
        <v>3492.8</v>
      </c>
      <c r="K22" s="122">
        <f>3408.6+574.6</f>
        <v>3983.2</v>
      </c>
      <c r="L22" s="122"/>
      <c r="M22" s="122"/>
      <c r="N22" s="122"/>
      <c r="O22" s="122"/>
      <c r="P22" s="122"/>
      <c r="Q22" s="122">
        <f t="shared" si="0"/>
        <v>23301.899999999998</v>
      </c>
    </row>
    <row r="23" spans="1:17" s="6" customFormat="1" ht="12.75">
      <c r="A23" s="108" t="s">
        <v>219</v>
      </c>
      <c r="B23" s="86">
        <f aca="true" t="shared" si="2" ref="B23:I23">B19-B20-B21-B22</f>
        <v>11919.989000000012</v>
      </c>
      <c r="C23" s="163"/>
      <c r="D23" s="163"/>
      <c r="E23" s="126">
        <f t="shared" si="2"/>
        <v>8477.657000000007</v>
      </c>
      <c r="F23" s="126">
        <f t="shared" si="2"/>
        <v>11822.680000000015</v>
      </c>
      <c r="G23" s="126">
        <f t="shared" si="2"/>
        <v>13146.455000000024</v>
      </c>
      <c r="H23" s="126">
        <f t="shared" si="2"/>
        <v>11178.510000000057</v>
      </c>
      <c r="I23" s="126">
        <f t="shared" si="2"/>
        <v>10360.273999999848</v>
      </c>
      <c r="J23" s="126">
        <f>10127.11-4.49</f>
        <v>10122.62</v>
      </c>
      <c r="K23" s="126">
        <f>9576.018-14.9</f>
        <v>9561.118</v>
      </c>
      <c r="L23" s="126">
        <f>12146777/1000</f>
        <v>12146.777</v>
      </c>
      <c r="M23" s="126">
        <v>12323.133</v>
      </c>
      <c r="N23" s="126">
        <v>13573.207</v>
      </c>
      <c r="O23" s="126">
        <v>18874.57</v>
      </c>
      <c r="P23" s="126">
        <v>21437.97</v>
      </c>
      <c r="Q23" s="126">
        <f t="shared" si="0"/>
        <v>153024.97099999993</v>
      </c>
    </row>
    <row r="24" spans="1:17" s="6" customFormat="1" ht="12.75">
      <c r="A24" s="107" t="s">
        <v>106</v>
      </c>
      <c r="B24" s="82">
        <f>B25+B26+B27</f>
        <v>12549.727</v>
      </c>
      <c r="C24" s="161">
        <v>200873</v>
      </c>
      <c r="D24" s="161">
        <v>200873</v>
      </c>
      <c r="E24" s="122">
        <v>12802.599</v>
      </c>
      <c r="F24" s="122">
        <v>13095.303</v>
      </c>
      <c r="G24" s="122">
        <v>12976.159</v>
      </c>
      <c r="H24" s="122">
        <v>13214.215</v>
      </c>
      <c r="I24" s="122">
        <v>13470.776000000002</v>
      </c>
      <c r="J24" s="122">
        <v>13218.953</v>
      </c>
      <c r="K24" s="122">
        <f>K25+K26+K27</f>
        <v>13199.554</v>
      </c>
      <c r="L24" s="122">
        <v>12903.268</v>
      </c>
      <c r="M24" s="122">
        <v>12949.122</v>
      </c>
      <c r="N24" s="122">
        <v>12379.637</v>
      </c>
      <c r="O24" s="122">
        <v>12832.369</v>
      </c>
      <c r="P24" s="122">
        <v>12891.61</v>
      </c>
      <c r="Q24" s="122">
        <f t="shared" si="0"/>
        <v>155933.565</v>
      </c>
    </row>
    <row r="25" spans="1:17" s="6" customFormat="1" ht="12.75">
      <c r="A25" s="109" t="s">
        <v>107</v>
      </c>
      <c r="B25" s="82">
        <v>7097.354</v>
      </c>
      <c r="C25" s="163"/>
      <c r="D25" s="163"/>
      <c r="E25" s="126">
        <v>7135.439</v>
      </c>
      <c r="F25" s="126">
        <v>7194.833</v>
      </c>
      <c r="G25" s="126">
        <f>7162.321+156.188</f>
        <v>7318.509</v>
      </c>
      <c r="H25" s="126">
        <f>7349.134+148.701</f>
        <v>7497.835</v>
      </c>
      <c r="I25" s="126">
        <v>7448.192000000001</v>
      </c>
      <c r="J25" s="126">
        <f>7311.919+144.534</f>
        <v>7456.4529999999995</v>
      </c>
      <c r="K25" s="126">
        <f>7288.492+147.012</f>
        <v>7435.504</v>
      </c>
      <c r="L25" s="126">
        <f>7133.585+151.063</f>
        <v>7284.648</v>
      </c>
      <c r="M25" s="126">
        <f>7151.461+208.701</f>
        <v>7360.162</v>
      </c>
      <c r="N25" s="126">
        <f>6832.252+166.511</f>
        <v>6998.763000000001</v>
      </c>
      <c r="O25" s="126">
        <f>6969.688+377.977</f>
        <v>7347.665</v>
      </c>
      <c r="P25" s="126">
        <f>7012.912+455.784</f>
        <v>7468.696</v>
      </c>
      <c r="Q25" s="126">
        <f t="shared" si="0"/>
        <v>87946.69900000001</v>
      </c>
    </row>
    <row r="26" spans="1:17" s="6" customFormat="1" ht="12.75">
      <c r="A26" s="109" t="s">
        <v>108</v>
      </c>
      <c r="B26" s="82">
        <v>348.55</v>
      </c>
      <c r="C26" s="163"/>
      <c r="D26" s="163"/>
      <c r="E26" s="126">
        <v>490.34</v>
      </c>
      <c r="F26" s="126">
        <v>643.55</v>
      </c>
      <c r="G26" s="126">
        <v>434.96</v>
      </c>
      <c r="H26" s="126">
        <v>498.83</v>
      </c>
      <c r="I26" s="126">
        <v>708.39</v>
      </c>
      <c r="J26" s="126">
        <v>479.04</v>
      </c>
      <c r="K26" s="126">
        <v>489.62</v>
      </c>
      <c r="L26" s="126">
        <v>572.78</v>
      </c>
      <c r="M26" s="126">
        <v>489.33</v>
      </c>
      <c r="N26" s="126">
        <v>534.37</v>
      </c>
      <c r="O26" s="126">
        <v>483.25</v>
      </c>
      <c r="P26" s="126">
        <v>488.67</v>
      </c>
      <c r="Q26" s="126">
        <f t="shared" si="0"/>
        <v>6313.129999999999</v>
      </c>
    </row>
    <row r="27" spans="1:17" s="6" customFormat="1" ht="12.75">
      <c r="A27" s="109" t="s">
        <v>109</v>
      </c>
      <c r="B27" s="82">
        <v>5103.823</v>
      </c>
      <c r="C27" s="163"/>
      <c r="D27" s="163"/>
      <c r="E27" s="126">
        <v>5176.82</v>
      </c>
      <c r="F27" s="126">
        <v>5256.92</v>
      </c>
      <c r="G27" s="126">
        <f>5131.83+90.86</f>
        <v>5222.69</v>
      </c>
      <c r="H27" s="126">
        <f>5161.01+56.54</f>
        <v>5217.55</v>
      </c>
      <c r="I27" s="126">
        <v>5314.194</v>
      </c>
      <c r="J27" s="126">
        <f>5211.91+71.55</f>
        <v>5283.46</v>
      </c>
      <c r="K27" s="126">
        <f>5190.46+83.97</f>
        <v>5274.43</v>
      </c>
      <c r="L27" s="126">
        <f>4985.97+59.87</f>
        <v>5045.84</v>
      </c>
      <c r="M27" s="126">
        <f>5004.01+95.62</f>
        <v>5099.63</v>
      </c>
      <c r="N27" s="126">
        <f>4730.341+116.163</f>
        <v>4846.504</v>
      </c>
      <c r="O27" s="126">
        <f>4814.81+186.644</f>
        <v>5001.454000000001</v>
      </c>
      <c r="P27" s="126">
        <f>4833.4+100.844</f>
        <v>4934.244</v>
      </c>
      <c r="Q27" s="126">
        <f t="shared" si="0"/>
        <v>61673.73599999999</v>
      </c>
    </row>
    <row r="28" spans="1:17" s="6" customFormat="1" ht="12.75">
      <c r="A28" s="109" t="s">
        <v>110</v>
      </c>
      <c r="B28" s="82">
        <v>17974.219</v>
      </c>
      <c r="C28" s="163"/>
      <c r="D28" s="163"/>
      <c r="E28" s="126">
        <v>17283.09</v>
      </c>
      <c r="F28" s="126">
        <v>19453.13</v>
      </c>
      <c r="G28" s="126">
        <f>17774.32+38.88</f>
        <v>17813.2</v>
      </c>
      <c r="H28" s="126">
        <f>19191.52+4.32</f>
        <v>19195.84</v>
      </c>
      <c r="I28" s="126">
        <v>19722.15</v>
      </c>
      <c r="J28" s="126">
        <f>20109.44+4.32</f>
        <v>20113.76</v>
      </c>
      <c r="K28" s="126">
        <f>19604.64+8.64</f>
        <v>19613.28</v>
      </c>
      <c r="L28" s="126">
        <f>20975.04+4.32</f>
        <v>20979.36</v>
      </c>
      <c r="M28" s="126">
        <f>19518.58+4.32</f>
        <v>19522.9</v>
      </c>
      <c r="N28" s="126">
        <f>21183.16+8.92</f>
        <v>21192.079999999998</v>
      </c>
      <c r="O28" s="126">
        <f>19600.05+4.46</f>
        <v>19604.51</v>
      </c>
      <c r="P28" s="126">
        <v>18785.98</v>
      </c>
      <c r="Q28" s="126">
        <f t="shared" si="0"/>
        <v>233279.28</v>
      </c>
    </row>
    <row r="29" spans="1:17" s="6" customFormat="1" ht="12.75">
      <c r="A29" s="109" t="s">
        <v>111</v>
      </c>
      <c r="B29" s="82">
        <v>49.17</v>
      </c>
      <c r="C29" s="163"/>
      <c r="D29" s="163"/>
      <c r="E29" s="126">
        <v>62.28</v>
      </c>
      <c r="F29" s="126">
        <v>129.06</v>
      </c>
      <c r="G29" s="126">
        <v>49.89</v>
      </c>
      <c r="H29" s="126">
        <v>37.8</v>
      </c>
      <c r="I29" s="126">
        <v>82.26</v>
      </c>
      <c r="J29" s="126">
        <v>79.59</v>
      </c>
      <c r="K29" s="126">
        <f>K30+K31</f>
        <v>86.4</v>
      </c>
      <c r="L29" s="126">
        <v>65.88</v>
      </c>
      <c r="M29" s="126">
        <v>42.84</v>
      </c>
      <c r="N29" s="126">
        <v>72.85</v>
      </c>
      <c r="O29" s="126">
        <v>117.56</v>
      </c>
      <c r="P29" s="126">
        <v>103.8</v>
      </c>
      <c r="Q29" s="126">
        <f t="shared" si="0"/>
        <v>930.21</v>
      </c>
    </row>
    <row r="30" spans="1:17" s="6" customFormat="1" ht="12.75">
      <c r="A30" s="182" t="s">
        <v>112</v>
      </c>
      <c r="B30" s="71">
        <v>0</v>
      </c>
      <c r="C30" s="164"/>
      <c r="D30" s="164"/>
      <c r="E30" s="127">
        <v>0</v>
      </c>
      <c r="F30" s="127">
        <v>12.96</v>
      </c>
      <c r="G30" s="127">
        <v>0</v>
      </c>
      <c r="H30" s="127">
        <v>6.48</v>
      </c>
      <c r="I30" s="127">
        <v>23.76</v>
      </c>
      <c r="J30" s="127">
        <v>0</v>
      </c>
      <c r="K30" s="127">
        <v>6.48</v>
      </c>
      <c r="L30" s="127">
        <v>6.48</v>
      </c>
      <c r="M30" s="127">
        <v>0</v>
      </c>
      <c r="N30" s="127">
        <v>0</v>
      </c>
      <c r="O30" s="127">
        <v>8.92</v>
      </c>
      <c r="P30" s="126">
        <v>53.52</v>
      </c>
      <c r="Q30" s="127">
        <f t="shared" si="0"/>
        <v>118.60000000000002</v>
      </c>
    </row>
    <row r="31" spans="1:17" s="6" customFormat="1" ht="12.75">
      <c r="A31" s="182" t="s">
        <v>150</v>
      </c>
      <c r="B31" s="82">
        <v>49.17</v>
      </c>
      <c r="C31" s="163"/>
      <c r="D31" s="163"/>
      <c r="E31" s="126">
        <v>62.28</v>
      </c>
      <c r="F31" s="126">
        <v>116.1</v>
      </c>
      <c r="G31" s="126">
        <v>49.89</v>
      </c>
      <c r="H31" s="126">
        <v>31.32</v>
      </c>
      <c r="I31" s="126">
        <v>58.5</v>
      </c>
      <c r="J31" s="126">
        <v>79.59</v>
      </c>
      <c r="K31" s="126">
        <v>79.92</v>
      </c>
      <c r="L31" s="126">
        <v>59.4</v>
      </c>
      <c r="M31" s="126">
        <v>42.84</v>
      </c>
      <c r="N31" s="126">
        <v>72.85</v>
      </c>
      <c r="O31" s="126">
        <v>108.64</v>
      </c>
      <c r="P31" s="127">
        <v>50.28</v>
      </c>
      <c r="Q31" s="126">
        <f t="shared" si="0"/>
        <v>811.61</v>
      </c>
    </row>
    <row r="32" spans="1:17" s="7" customFormat="1" ht="12.75">
      <c r="A32" s="109" t="s">
        <v>114</v>
      </c>
      <c r="B32" s="82">
        <f>72+24.08</f>
        <v>96.08</v>
      </c>
      <c r="C32" s="163"/>
      <c r="D32" s="163"/>
      <c r="E32" s="126">
        <v>69.265</v>
      </c>
      <c r="F32" s="126">
        <v>90.365</v>
      </c>
      <c r="G32" s="126">
        <f>70.49+26.19</f>
        <v>96.67999999999999</v>
      </c>
      <c r="H32" s="126">
        <f>76.7+18.695</f>
        <v>95.39500000000001</v>
      </c>
      <c r="I32" s="126">
        <f>51.38+8.61</f>
        <v>59.99</v>
      </c>
      <c r="J32" s="126">
        <f>51.3+9.24</f>
        <v>60.54</v>
      </c>
      <c r="K32" s="126">
        <f>32.01+13.48</f>
        <v>45.489999999999995</v>
      </c>
      <c r="L32" s="126">
        <f>24.18+7.34</f>
        <v>31.52</v>
      </c>
      <c r="M32" s="126">
        <f>24.18+11.115</f>
        <v>35.295</v>
      </c>
      <c r="N32" s="126">
        <f>13.86+3.28</f>
        <v>17.14</v>
      </c>
      <c r="O32" s="126">
        <f>14.47+16.28</f>
        <v>30.75</v>
      </c>
      <c r="P32" s="126">
        <v>1.4</v>
      </c>
      <c r="Q32" s="126">
        <f t="shared" si="0"/>
        <v>633.8299999999999</v>
      </c>
    </row>
    <row r="33" spans="1:17" s="60" customFormat="1" ht="12.75" customHeight="1">
      <c r="A33" s="109" t="s">
        <v>115</v>
      </c>
      <c r="B33" s="82">
        <v>10150.617</v>
      </c>
      <c r="C33" s="165"/>
      <c r="D33" s="165"/>
      <c r="E33" s="126">
        <v>9889.957999999999</v>
      </c>
      <c r="F33" s="126">
        <v>10738.5</v>
      </c>
      <c r="G33" s="126">
        <v>9750</v>
      </c>
      <c r="H33" s="126">
        <f>11106.4</f>
        <v>11106.4</v>
      </c>
      <c r="I33" s="126">
        <v>10906.7</v>
      </c>
      <c r="J33" s="126">
        <v>10019.9</v>
      </c>
      <c r="K33" s="126">
        <v>9093.4</v>
      </c>
      <c r="L33" s="126">
        <v>9590.8</v>
      </c>
      <c r="M33" s="126">
        <v>9034.4</v>
      </c>
      <c r="N33" s="126">
        <v>9600.2</v>
      </c>
      <c r="O33" s="126">
        <v>10435.1</v>
      </c>
      <c r="P33" s="126">
        <v>9940.4</v>
      </c>
      <c r="Q33" s="126">
        <f t="shared" si="0"/>
        <v>120105.758</v>
      </c>
    </row>
    <row r="34" spans="1:17" s="60" customFormat="1" ht="12.75" customHeight="1">
      <c r="A34" s="109" t="s">
        <v>208</v>
      </c>
      <c r="B34" s="82"/>
      <c r="C34" s="163">
        <v>357813</v>
      </c>
      <c r="D34" s="163">
        <v>384113</v>
      </c>
      <c r="E34" s="126">
        <f>E28+E29+E32+E33</f>
        <v>27304.592999999997</v>
      </c>
      <c r="F34" s="126">
        <f aca="true" t="shared" si="3" ref="F34:P34">F28+F29+F32+F33</f>
        <v>30411.055000000004</v>
      </c>
      <c r="G34" s="126">
        <f t="shared" si="3"/>
        <v>27709.77</v>
      </c>
      <c r="H34" s="126">
        <f t="shared" si="3"/>
        <v>30435.434999999998</v>
      </c>
      <c r="I34" s="126">
        <f t="shared" si="3"/>
        <v>30771.100000000002</v>
      </c>
      <c r="J34" s="126">
        <f t="shared" si="3"/>
        <v>30273.79</v>
      </c>
      <c r="K34" s="126">
        <f t="shared" si="3"/>
        <v>28838.57</v>
      </c>
      <c r="L34" s="126">
        <f t="shared" si="3"/>
        <v>30667.56</v>
      </c>
      <c r="M34" s="126">
        <f t="shared" si="3"/>
        <v>28635.434999999998</v>
      </c>
      <c r="N34" s="126">
        <f t="shared" si="3"/>
        <v>30882.269999999997</v>
      </c>
      <c r="O34" s="126">
        <f t="shared" si="3"/>
        <v>30187.92</v>
      </c>
      <c r="P34" s="126">
        <f t="shared" si="3"/>
        <v>28831.58</v>
      </c>
      <c r="Q34" s="126">
        <f t="shared" si="0"/>
        <v>354949.07800000004</v>
      </c>
    </row>
    <row r="35" spans="1:17" s="5" customFormat="1" ht="12.75" customHeight="1" hidden="1">
      <c r="A35" s="108" t="s">
        <v>116</v>
      </c>
      <c r="B35" s="82">
        <v>19416.359</v>
      </c>
      <c r="C35" s="163"/>
      <c r="D35" s="163"/>
      <c r="E35" s="126">
        <v>18786.211000000003</v>
      </c>
      <c r="F35" s="126">
        <f>295.886+5.688</f>
        <v>301.574</v>
      </c>
      <c r="G35" s="126">
        <v>144.743</v>
      </c>
      <c r="H35" s="126">
        <f>42.752+2.828</f>
        <v>45.580000000000005</v>
      </c>
      <c r="I35" s="126">
        <v>15.188</v>
      </c>
      <c r="J35" s="126">
        <f>34.756+0.616</f>
        <v>35.372</v>
      </c>
      <c r="K35" s="126">
        <v>0</v>
      </c>
      <c r="L35" s="126">
        <v>0</v>
      </c>
      <c r="M35" s="126"/>
      <c r="N35" s="126"/>
      <c r="O35" s="126"/>
      <c r="P35" s="126"/>
      <c r="Q35" s="126">
        <f t="shared" si="0"/>
        <v>19328.668</v>
      </c>
    </row>
    <row r="36" spans="1:17" s="5" customFormat="1" ht="12.75" customHeight="1">
      <c r="A36" s="110" t="s">
        <v>200</v>
      </c>
      <c r="B36" s="85"/>
      <c r="C36" s="166">
        <v>23400</v>
      </c>
      <c r="D36" s="166">
        <v>23400</v>
      </c>
      <c r="E36" s="128"/>
      <c r="F36" s="128"/>
      <c r="G36" s="128">
        <f>218.799+91.545</f>
        <v>310.344</v>
      </c>
      <c r="H36" s="128">
        <f>528.565+325.379</f>
        <v>853.9440000000001</v>
      </c>
      <c r="I36" s="128">
        <v>1927.379</v>
      </c>
      <c r="J36" s="128">
        <f>1584.324+1401.991</f>
        <v>2986.315</v>
      </c>
      <c r="K36" s="128">
        <v>4117.108</v>
      </c>
      <c r="L36" s="128">
        <f>2608.718+2832.916</f>
        <v>5441.634</v>
      </c>
      <c r="M36" s="128">
        <f>2860.155+2365.028</f>
        <v>5225.183</v>
      </c>
      <c r="N36" s="128">
        <f>3190.619+2507.628</f>
        <v>5698.247</v>
      </c>
      <c r="O36" s="128">
        <f>3581.053+2574.301</f>
        <v>6155.353999999999</v>
      </c>
      <c r="P36" s="128">
        <f>3754.305+2150.306</f>
        <v>5904.611</v>
      </c>
      <c r="Q36" s="128">
        <f t="shared" si="0"/>
        <v>38620.119</v>
      </c>
    </row>
    <row r="37" spans="1:17" s="5" customFormat="1" ht="12.75" customHeight="1">
      <c r="A37" s="115"/>
      <c r="B37" s="139"/>
      <c r="C37" s="3"/>
      <c r="D37"/>
      <c r="E37"/>
      <c r="F37"/>
      <c r="G37"/>
      <c r="H37"/>
      <c r="I37"/>
      <c r="J37"/>
      <c r="K37"/>
      <c r="L37"/>
      <c r="M37" s="141"/>
      <c r="N37" s="141"/>
      <c r="O37" s="141"/>
      <c r="P37" s="141"/>
      <c r="Q37" s="141"/>
    </row>
    <row r="38" spans="1:17" s="5" customFormat="1" ht="12.75" customHeight="1">
      <c r="A38" s="115"/>
      <c r="B38" s="139"/>
      <c r="C38" s="3"/>
      <c r="D38"/>
      <c r="E38"/>
      <c r="F38"/>
      <c r="G38"/>
      <c r="H38"/>
      <c r="I38"/>
      <c r="J38"/>
      <c r="K38"/>
      <c r="L38"/>
      <c r="M38" s="141"/>
      <c r="N38" s="141"/>
      <c r="O38" s="141"/>
      <c r="P38" s="141"/>
      <c r="Q38" s="141"/>
    </row>
    <row r="39" spans="1:17" s="5" customFormat="1" ht="12.75" customHeight="1">
      <c r="A39" s="115"/>
      <c r="B39" s="139"/>
      <c r="C39" s="3"/>
      <c r="D39"/>
      <c r="E39"/>
      <c r="F39"/>
      <c r="G39"/>
      <c r="H39"/>
      <c r="I39"/>
      <c r="J39"/>
      <c r="K39"/>
      <c r="L39"/>
      <c r="M39" s="141"/>
      <c r="N39" s="141"/>
      <c r="O39" s="141"/>
      <c r="P39" s="141"/>
      <c r="Q39" s="141"/>
    </row>
    <row r="40" spans="1:17" s="5" customFormat="1" ht="12.75" customHeight="1">
      <c r="A40" s="115"/>
      <c r="B40" s="139"/>
      <c r="C40" s="3"/>
      <c r="D40"/>
      <c r="E40"/>
      <c r="F40"/>
      <c r="G40"/>
      <c r="H40"/>
      <c r="I40"/>
      <c r="J40"/>
      <c r="K40"/>
      <c r="L40"/>
      <c r="M40" s="141"/>
      <c r="N40" s="141"/>
      <c r="O40" s="141"/>
      <c r="P40" s="141"/>
      <c r="Q40" s="141"/>
    </row>
    <row r="41" spans="1:17" s="5" customFormat="1" ht="12.75" customHeight="1">
      <c r="A41" s="115"/>
      <c r="B41" s="139"/>
      <c r="C41" s="3"/>
      <c r="D41"/>
      <c r="E41"/>
      <c r="F41"/>
      <c r="G41"/>
      <c r="H41"/>
      <c r="I41"/>
      <c r="J41"/>
      <c r="K41"/>
      <c r="L41"/>
      <c r="M41" s="141"/>
      <c r="N41" s="141"/>
      <c r="O41" s="141"/>
      <c r="P41" s="141"/>
      <c r="Q41" s="141"/>
    </row>
    <row r="42" spans="1:17" s="5" customFormat="1" ht="12.75" customHeight="1">
      <c r="A42" s="115"/>
      <c r="B42" s="139"/>
      <c r="C42" s="140"/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s="5" customFormat="1" ht="12.75" customHeight="1">
      <c r="A43" s="115"/>
      <c r="B43" s="139"/>
      <c r="C43" s="140"/>
      <c r="D43" s="140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s="5" customFormat="1" ht="12.75" customHeight="1">
      <c r="A44" s="115"/>
      <c r="B44" s="139"/>
      <c r="C44" s="140"/>
      <c r="D44" s="140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s="5" customFormat="1" ht="12" customHeight="1">
      <c r="A45" s="115"/>
      <c r="B45" s="139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s="5" customFormat="1" ht="12.75" customHeight="1">
      <c r="A46" s="115"/>
      <c r="B46" s="139"/>
      <c r="C46" s="140"/>
      <c r="D46" s="14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s="5" customFormat="1" ht="12.75" customHeight="1">
      <c r="A47" s="115"/>
      <c r="B47" s="139"/>
      <c r="C47" s="140"/>
      <c r="D47" s="140"/>
      <c r="E47" s="141"/>
      <c r="F47" s="141">
        <v>22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s="5" customFormat="1" ht="12.75" customHeight="1">
      <c r="A48" s="115"/>
      <c r="B48" s="139"/>
      <c r="C48" s="140"/>
      <c r="D48" s="140"/>
      <c r="E48" s="141"/>
      <c r="F48" s="141"/>
      <c r="G48" s="141"/>
      <c r="H48" s="141"/>
      <c r="I48" s="141"/>
      <c r="J48" s="141"/>
      <c r="L48" s="141"/>
      <c r="M48" s="141"/>
      <c r="N48" s="141"/>
      <c r="O48" s="141"/>
      <c r="P48" s="141"/>
      <c r="Q48" s="141"/>
    </row>
    <row r="49" spans="1:17" s="5" customFormat="1" ht="12.75" customHeight="1">
      <c r="A49" s="114"/>
      <c r="B49" s="142"/>
      <c r="C49" s="143"/>
      <c r="D49" s="143"/>
      <c r="E49" s="141"/>
      <c r="F49" s="141"/>
      <c r="G49" s="141"/>
      <c r="H49" s="141"/>
      <c r="I49" s="141"/>
      <c r="J49" s="141"/>
      <c r="K49" s="141"/>
      <c r="L49" s="141"/>
      <c r="M49" s="141"/>
      <c r="N49" s="90" t="s">
        <v>275</v>
      </c>
      <c r="O49" s="90"/>
      <c r="P49" s="90"/>
      <c r="Q49" s="141"/>
    </row>
    <row r="50" spans="1:17" s="5" customFormat="1" ht="13.5" customHeight="1">
      <c r="A50" s="116"/>
      <c r="B50" s="31"/>
      <c r="C50" s="191" t="s">
        <v>210</v>
      </c>
      <c r="D50" s="191" t="s">
        <v>209</v>
      </c>
      <c r="E50" s="188" t="s">
        <v>277</v>
      </c>
      <c r="F50" s="193"/>
      <c r="G50" s="193"/>
      <c r="H50" s="193"/>
      <c r="I50" s="193"/>
      <c r="J50" s="193"/>
      <c r="K50" s="193"/>
      <c r="L50" s="194"/>
      <c r="M50" s="194"/>
      <c r="N50" s="189"/>
      <c r="O50" s="189"/>
      <c r="P50" s="189"/>
      <c r="Q50" s="190"/>
    </row>
    <row r="51" spans="1:17" ht="12.75" customHeight="1">
      <c r="A51" s="117"/>
      <c r="B51" s="26" t="s">
        <v>174</v>
      </c>
      <c r="C51" s="192"/>
      <c r="D51" s="192"/>
      <c r="E51" s="117" t="s">
        <v>175</v>
      </c>
      <c r="F51" s="117" t="s">
        <v>181</v>
      </c>
      <c r="G51" s="117" t="s">
        <v>196</v>
      </c>
      <c r="H51" s="117" t="s">
        <v>198</v>
      </c>
      <c r="I51" s="117" t="s">
        <v>201</v>
      </c>
      <c r="J51" s="117" t="s">
        <v>202</v>
      </c>
      <c r="K51" s="117" t="s">
        <v>207</v>
      </c>
      <c r="L51" s="117" t="s">
        <v>211</v>
      </c>
      <c r="M51" s="117" t="s">
        <v>217</v>
      </c>
      <c r="N51" s="181" t="s">
        <v>237</v>
      </c>
      <c r="O51" s="181" t="s">
        <v>302</v>
      </c>
      <c r="P51" s="117" t="s">
        <v>304</v>
      </c>
      <c r="Q51" s="181" t="s">
        <v>214</v>
      </c>
    </row>
    <row r="52" spans="1:17" s="157" customFormat="1" ht="12.75" customHeight="1">
      <c r="A52" s="155" t="s">
        <v>166</v>
      </c>
      <c r="B52" s="58">
        <v>485554.009</v>
      </c>
      <c r="C52" s="166">
        <v>5713101</v>
      </c>
      <c r="D52" s="166">
        <v>5670371</v>
      </c>
      <c r="E52" s="156">
        <v>412850.914</v>
      </c>
      <c r="F52" s="156">
        <v>426325.465</v>
      </c>
      <c r="G52" s="156">
        <v>415658.702</v>
      </c>
      <c r="H52" s="156">
        <v>419556.098</v>
      </c>
      <c r="I52" s="156">
        <v>424321.643</v>
      </c>
      <c r="J52" s="156">
        <v>437766.315</v>
      </c>
      <c r="K52" s="156">
        <v>421033.824</v>
      </c>
      <c r="L52" s="156">
        <v>428199.59</v>
      </c>
      <c r="M52" s="156">
        <v>388975.117</v>
      </c>
      <c r="N52" s="156">
        <v>422297.795</v>
      </c>
      <c r="O52" s="156">
        <v>422704.972</v>
      </c>
      <c r="P52" s="156">
        <v>434441.484</v>
      </c>
      <c r="Q52" s="156">
        <f aca="true" t="shared" si="4" ref="Q52:Q74">SUM(E52:P52)</f>
        <v>5054131.919000001</v>
      </c>
    </row>
    <row r="53" spans="1:17" s="5" customFormat="1" ht="12.75" customHeight="1">
      <c r="A53" s="111" t="s">
        <v>117</v>
      </c>
      <c r="B53" s="83">
        <v>33358.308</v>
      </c>
      <c r="C53" s="163"/>
      <c r="D53" s="163"/>
      <c r="E53" s="122">
        <v>25952.067</v>
      </c>
      <c r="F53" s="122">
        <v>35089.902</v>
      </c>
      <c r="G53" s="122">
        <v>34605.719</v>
      </c>
      <c r="H53" s="122">
        <v>36399.963</v>
      </c>
      <c r="I53" s="122">
        <v>36638.246</v>
      </c>
      <c r="J53" s="122">
        <v>36748.368</v>
      </c>
      <c r="K53" s="122">
        <v>36208.079</v>
      </c>
      <c r="L53" s="122">
        <v>36880.301</v>
      </c>
      <c r="M53" s="122">
        <v>36477.9</v>
      </c>
      <c r="N53" s="122">
        <v>36035.926</v>
      </c>
      <c r="O53" s="122">
        <v>36717.741</v>
      </c>
      <c r="P53" s="122">
        <v>35973.322</v>
      </c>
      <c r="Q53" s="122">
        <f t="shared" si="4"/>
        <v>423727.534</v>
      </c>
    </row>
    <row r="54" spans="1:17" s="5" customFormat="1" ht="12.75" customHeight="1">
      <c r="A54" s="111" t="s">
        <v>162</v>
      </c>
      <c r="B54" s="83">
        <v>10256.378</v>
      </c>
      <c r="C54" s="163"/>
      <c r="D54" s="163"/>
      <c r="E54" s="122">
        <v>7025.146</v>
      </c>
      <c r="F54" s="122">
        <v>8110.841</v>
      </c>
      <c r="G54" s="122">
        <v>9163.922</v>
      </c>
      <c r="H54" s="122">
        <v>8009.321</v>
      </c>
      <c r="I54" s="122">
        <v>8301.835</v>
      </c>
      <c r="J54" s="122">
        <v>11195.796</v>
      </c>
      <c r="K54" s="122">
        <v>8298.877</v>
      </c>
      <c r="L54" s="122">
        <v>7961.177</v>
      </c>
      <c r="M54" s="122">
        <v>7686.187</v>
      </c>
      <c r="N54" s="122">
        <v>8885.889</v>
      </c>
      <c r="O54" s="122">
        <v>8781.932</v>
      </c>
      <c r="P54" s="122">
        <v>10549.77</v>
      </c>
      <c r="Q54" s="122">
        <f t="shared" si="4"/>
        <v>103970.69300000001</v>
      </c>
    </row>
    <row r="55" spans="1:17" s="5" customFormat="1" ht="12.75" customHeight="1">
      <c r="A55" s="112" t="s">
        <v>118</v>
      </c>
      <c r="B55" s="83">
        <v>3773.017</v>
      </c>
      <c r="C55" s="163"/>
      <c r="D55" s="163"/>
      <c r="E55" s="122">
        <v>2107.042</v>
      </c>
      <c r="F55" s="122">
        <v>3393.508</v>
      </c>
      <c r="G55" s="122">
        <v>2020.86</v>
      </c>
      <c r="H55" s="122">
        <v>1935.093</v>
      </c>
      <c r="I55" s="122">
        <v>2267.617</v>
      </c>
      <c r="J55" s="122">
        <v>2174.943</v>
      </c>
      <c r="K55" s="122">
        <v>7268.097</v>
      </c>
      <c r="L55" s="122">
        <v>7442.715</v>
      </c>
      <c r="M55" s="122">
        <v>7166.414</v>
      </c>
      <c r="N55" s="122">
        <v>8426.758</v>
      </c>
      <c r="O55" s="122">
        <v>8279.802</v>
      </c>
      <c r="P55" s="122">
        <v>9167.629</v>
      </c>
      <c r="Q55" s="122">
        <f t="shared" si="4"/>
        <v>61650.478</v>
      </c>
    </row>
    <row r="56" spans="1:17" s="5" customFormat="1" ht="12.75" customHeight="1">
      <c r="A56" s="112" t="s">
        <v>119</v>
      </c>
      <c r="B56" s="83">
        <v>0</v>
      </c>
      <c r="C56" s="163"/>
      <c r="D56" s="163"/>
      <c r="E56" s="122">
        <v>0</v>
      </c>
      <c r="F56" s="122">
        <v>0</v>
      </c>
      <c r="G56" s="122">
        <v>71.44</v>
      </c>
      <c r="H56" s="122">
        <v>0</v>
      </c>
      <c r="I56" s="122">
        <v>0</v>
      </c>
      <c r="J56" s="122">
        <v>39.4</v>
      </c>
      <c r="K56" s="122">
        <v>14.939</v>
      </c>
      <c r="L56" s="122">
        <v>50.302</v>
      </c>
      <c r="M56" s="122">
        <v>18.975</v>
      </c>
      <c r="N56" s="122">
        <v>8.1</v>
      </c>
      <c r="O56" s="122">
        <v>47.524</v>
      </c>
      <c r="P56" s="122">
        <v>10.64</v>
      </c>
      <c r="Q56" s="122">
        <f t="shared" si="4"/>
        <v>261.32</v>
      </c>
    </row>
    <row r="57" spans="1:17" s="5" customFormat="1" ht="12.75" customHeight="1">
      <c r="A57" s="112" t="s">
        <v>120</v>
      </c>
      <c r="B57" s="83">
        <v>507.66</v>
      </c>
      <c r="C57" s="163"/>
      <c r="D57" s="163"/>
      <c r="E57" s="122">
        <v>0</v>
      </c>
      <c r="F57" s="122">
        <v>377.165</v>
      </c>
      <c r="G57" s="122">
        <v>0</v>
      </c>
      <c r="H57" s="122">
        <v>378.748</v>
      </c>
      <c r="I57" s="122">
        <v>-0.7</v>
      </c>
      <c r="J57" s="122">
        <v>187.758</v>
      </c>
      <c r="K57" s="122">
        <v>1015.841</v>
      </c>
      <c r="L57" s="122">
        <v>468.16</v>
      </c>
      <c r="M57" s="122">
        <v>500.798</v>
      </c>
      <c r="N57" s="122">
        <v>451.031</v>
      </c>
      <c r="O57" s="122">
        <v>454.606</v>
      </c>
      <c r="P57" s="122">
        <v>1371.501</v>
      </c>
      <c r="Q57" s="122">
        <f t="shared" si="4"/>
        <v>5204.907999999999</v>
      </c>
    </row>
    <row r="58" spans="1:17" s="5" customFormat="1" ht="12.75" customHeight="1">
      <c r="A58" s="111" t="s">
        <v>121</v>
      </c>
      <c r="B58" s="83">
        <v>755.026</v>
      </c>
      <c r="C58" s="163"/>
      <c r="D58" s="163"/>
      <c r="E58" s="122">
        <v>385.661</v>
      </c>
      <c r="F58" s="122">
        <v>279.475</v>
      </c>
      <c r="G58" s="122">
        <v>713.125</v>
      </c>
      <c r="H58" s="122">
        <v>438.798</v>
      </c>
      <c r="I58" s="122">
        <v>496.482</v>
      </c>
      <c r="J58" s="122">
        <v>217.094</v>
      </c>
      <c r="K58" s="122">
        <v>415.694</v>
      </c>
      <c r="L58" s="122">
        <v>376.124</v>
      </c>
      <c r="M58" s="122">
        <v>353.591</v>
      </c>
      <c r="N58" s="122">
        <v>438.453</v>
      </c>
      <c r="O58" s="122">
        <v>425.683</v>
      </c>
      <c r="P58" s="122">
        <v>359.742</v>
      </c>
      <c r="Q58" s="122">
        <f t="shared" si="4"/>
        <v>4899.9220000000005</v>
      </c>
    </row>
    <row r="59" spans="1:17" s="5" customFormat="1" ht="12.75" customHeight="1">
      <c r="A59" s="111" t="s">
        <v>160</v>
      </c>
      <c r="B59" s="83">
        <v>20632.299</v>
      </c>
      <c r="C59" s="163"/>
      <c r="D59" s="163"/>
      <c r="E59" s="122">
        <v>13478.845</v>
      </c>
      <c r="F59" s="122">
        <v>16882.311</v>
      </c>
      <c r="G59" s="122">
        <v>14532.411</v>
      </c>
      <c r="H59" s="122">
        <v>15733.265</v>
      </c>
      <c r="I59" s="122">
        <v>19029.982</v>
      </c>
      <c r="J59" s="122">
        <v>18878.502</v>
      </c>
      <c r="K59" s="122">
        <v>17183.848</v>
      </c>
      <c r="L59" s="122">
        <v>17992.184</v>
      </c>
      <c r="M59" s="122">
        <v>11665.603</v>
      </c>
      <c r="N59" s="122">
        <v>17915.735</v>
      </c>
      <c r="O59" s="122">
        <v>22061.445</v>
      </c>
      <c r="P59" s="122">
        <v>21883.029</v>
      </c>
      <c r="Q59" s="122">
        <f t="shared" si="4"/>
        <v>207237.16</v>
      </c>
    </row>
    <row r="60" spans="1:17" s="5" customFormat="1" ht="12.75" customHeight="1">
      <c r="A60" s="111" t="s">
        <v>122</v>
      </c>
      <c r="B60" s="83">
        <v>3844.43</v>
      </c>
      <c r="C60" s="163"/>
      <c r="D60" s="163"/>
      <c r="E60" s="122">
        <v>3723.902</v>
      </c>
      <c r="F60" s="122">
        <v>3790.91</v>
      </c>
      <c r="G60" s="122">
        <v>3652.119</v>
      </c>
      <c r="H60" s="122">
        <v>3760.463</v>
      </c>
      <c r="I60" s="122">
        <v>3870.101</v>
      </c>
      <c r="J60" s="122">
        <v>3890.266</v>
      </c>
      <c r="K60" s="122">
        <v>3883.275</v>
      </c>
      <c r="L60" s="122">
        <v>3880.298</v>
      </c>
      <c r="M60" s="122">
        <v>3941.039</v>
      </c>
      <c r="N60" s="122">
        <v>3999.277</v>
      </c>
      <c r="O60" s="122">
        <v>4115.481</v>
      </c>
      <c r="P60" s="122">
        <v>4244.851</v>
      </c>
      <c r="Q60" s="122">
        <f t="shared" si="4"/>
        <v>46751.982</v>
      </c>
    </row>
    <row r="61" spans="1:17" s="5" customFormat="1" ht="12.75" customHeight="1">
      <c r="A61" s="111" t="s">
        <v>161</v>
      </c>
      <c r="B61" s="83">
        <v>17785.628</v>
      </c>
      <c r="C61" s="163"/>
      <c r="D61" s="163"/>
      <c r="E61" s="122">
        <v>11779.131</v>
      </c>
      <c r="F61" s="122">
        <v>14627.832</v>
      </c>
      <c r="G61" s="122">
        <v>14879.414</v>
      </c>
      <c r="H61" s="122">
        <v>18069.555</v>
      </c>
      <c r="I61" s="122">
        <v>17080.426</v>
      </c>
      <c r="J61" s="122">
        <v>21783.292</v>
      </c>
      <c r="K61" s="122">
        <v>23064.59</v>
      </c>
      <c r="L61" s="122">
        <v>21765.155</v>
      </c>
      <c r="M61" s="122">
        <v>18092.339</v>
      </c>
      <c r="N61" s="122">
        <v>21581.401</v>
      </c>
      <c r="O61" s="122">
        <v>15674.667</v>
      </c>
      <c r="P61" s="122">
        <v>17565.892</v>
      </c>
      <c r="Q61" s="122">
        <f t="shared" si="4"/>
        <v>215963.69400000002</v>
      </c>
    </row>
    <row r="62" spans="1:17" s="5" customFormat="1" ht="12.75" customHeight="1">
      <c r="A62" s="111" t="s">
        <v>123</v>
      </c>
      <c r="B62" s="83">
        <v>7575.794</v>
      </c>
      <c r="C62" s="163"/>
      <c r="D62" s="163"/>
      <c r="E62" s="122">
        <v>3573.71</v>
      </c>
      <c r="F62" s="122">
        <v>4425.945</v>
      </c>
      <c r="G62" s="122">
        <v>4518.71</v>
      </c>
      <c r="H62" s="122">
        <v>4406.889</v>
      </c>
      <c r="I62" s="122">
        <v>4493.769</v>
      </c>
      <c r="J62" s="122">
        <v>5153.653</v>
      </c>
      <c r="K62" s="122">
        <v>22944.151</v>
      </c>
      <c r="L62" s="122">
        <v>21628.287</v>
      </c>
      <c r="M62" s="122">
        <v>18044.839</v>
      </c>
      <c r="N62" s="122">
        <v>21486.401</v>
      </c>
      <c r="O62" s="122">
        <v>15627.167</v>
      </c>
      <c r="P62" s="122">
        <v>17528.507</v>
      </c>
      <c r="Q62" s="122">
        <f t="shared" si="4"/>
        <v>143832.02800000002</v>
      </c>
    </row>
    <row r="63" spans="1:17" s="5" customFormat="1" ht="12.75" customHeight="1">
      <c r="A63" s="111" t="s">
        <v>130</v>
      </c>
      <c r="B63" s="83">
        <v>0</v>
      </c>
      <c r="C63" s="163"/>
      <c r="D63" s="163"/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120.439</v>
      </c>
      <c r="L63" s="122">
        <v>136.868</v>
      </c>
      <c r="M63" s="122">
        <v>47.5</v>
      </c>
      <c r="N63" s="122">
        <v>95</v>
      </c>
      <c r="O63" s="122">
        <v>47.5</v>
      </c>
      <c r="P63" s="122">
        <v>37.385</v>
      </c>
      <c r="Q63" s="122">
        <f t="shared" si="4"/>
        <v>484.692</v>
      </c>
    </row>
    <row r="64" spans="1:17" s="5" customFormat="1" ht="12.75" customHeight="1">
      <c r="A64" s="111" t="s">
        <v>167</v>
      </c>
      <c r="B64" s="83">
        <v>116407.774</v>
      </c>
      <c r="C64" s="163"/>
      <c r="D64" s="163"/>
      <c r="E64" s="122">
        <v>106069.125</v>
      </c>
      <c r="F64" s="122">
        <v>103579.037</v>
      </c>
      <c r="G64" s="122">
        <v>103112.6</v>
      </c>
      <c r="H64" s="122">
        <v>100993.783</v>
      </c>
      <c r="I64" s="122">
        <v>102993.461</v>
      </c>
      <c r="J64" s="122">
        <v>103246.903</v>
      </c>
      <c r="K64" s="122">
        <v>101398.11</v>
      </c>
      <c r="L64" s="122">
        <v>101628.999</v>
      </c>
      <c r="M64" s="122">
        <v>91897.996</v>
      </c>
      <c r="N64" s="122">
        <v>102428.881</v>
      </c>
      <c r="O64" s="122">
        <v>106057.745</v>
      </c>
      <c r="P64" s="122">
        <v>112394.426</v>
      </c>
      <c r="Q64" s="122">
        <f t="shared" si="4"/>
        <v>1235801.066</v>
      </c>
    </row>
    <row r="65" spans="1:17" s="5" customFormat="1" ht="12.75" customHeight="1">
      <c r="A65" s="111" t="s">
        <v>124</v>
      </c>
      <c r="B65" s="83">
        <v>29548.64</v>
      </c>
      <c r="C65" s="163"/>
      <c r="D65" s="163"/>
      <c r="E65" s="122">
        <v>26110.878</v>
      </c>
      <c r="F65" s="122">
        <v>25213.483</v>
      </c>
      <c r="G65" s="122">
        <v>24575.069</v>
      </c>
      <c r="H65" s="122">
        <v>24023.331</v>
      </c>
      <c r="I65" s="122">
        <v>24078.55</v>
      </c>
      <c r="J65" s="122">
        <v>24006.5</v>
      </c>
      <c r="K65" s="122">
        <v>23624.035</v>
      </c>
      <c r="L65" s="122">
        <v>23607.85</v>
      </c>
      <c r="M65" s="122">
        <v>20979.024</v>
      </c>
      <c r="N65" s="122">
        <v>23819.175</v>
      </c>
      <c r="O65" s="122">
        <v>23248.7</v>
      </c>
      <c r="P65" s="122">
        <v>23224.298</v>
      </c>
      <c r="Q65" s="122">
        <f t="shared" si="4"/>
        <v>286510.893</v>
      </c>
    </row>
    <row r="66" spans="1:17" s="5" customFormat="1" ht="12.75" customHeight="1">
      <c r="A66" s="111" t="s">
        <v>163</v>
      </c>
      <c r="B66" s="83">
        <v>51471.728</v>
      </c>
      <c r="C66" s="163"/>
      <c r="D66" s="163"/>
      <c r="E66" s="122">
        <v>46961.629</v>
      </c>
      <c r="F66" s="122">
        <v>45559.913</v>
      </c>
      <c r="G66" s="122">
        <v>45409.519</v>
      </c>
      <c r="H66" s="122">
        <v>44463.8</v>
      </c>
      <c r="I66" s="122">
        <v>45890.2</v>
      </c>
      <c r="J66" s="122">
        <v>46181.38</v>
      </c>
      <c r="K66" s="122">
        <v>45226.388</v>
      </c>
      <c r="L66" s="122">
        <v>45062.303</v>
      </c>
      <c r="M66" s="122">
        <v>40924.3</v>
      </c>
      <c r="N66" s="122">
        <v>45325.306</v>
      </c>
      <c r="O66" s="122">
        <v>44829.075</v>
      </c>
      <c r="P66" s="122">
        <v>44436.406</v>
      </c>
      <c r="Q66" s="122">
        <f t="shared" si="4"/>
        <v>540270.2189999999</v>
      </c>
    </row>
    <row r="67" spans="1:17" s="5" customFormat="1" ht="12.75" customHeight="1">
      <c r="A67" s="111" t="s">
        <v>164</v>
      </c>
      <c r="B67" s="83">
        <v>35305.806</v>
      </c>
      <c r="C67" s="163"/>
      <c r="D67" s="163"/>
      <c r="E67" s="122">
        <v>32924.618</v>
      </c>
      <c r="F67" s="122">
        <v>32727.641</v>
      </c>
      <c r="G67" s="122">
        <v>33054.812</v>
      </c>
      <c r="H67" s="122">
        <v>32414.252</v>
      </c>
      <c r="I67" s="122">
        <v>32946.711</v>
      </c>
      <c r="J67" s="122">
        <v>32979.823</v>
      </c>
      <c r="K67" s="122">
        <v>32470.887</v>
      </c>
      <c r="L67" s="122">
        <v>32879.646</v>
      </c>
      <c r="M67" s="122">
        <v>29937.072</v>
      </c>
      <c r="N67" s="122">
        <v>33200.4</v>
      </c>
      <c r="O67" s="122">
        <v>37904.37</v>
      </c>
      <c r="P67" s="122">
        <v>44656.922</v>
      </c>
      <c r="Q67" s="122">
        <f t="shared" si="4"/>
        <v>408097.15400000004</v>
      </c>
    </row>
    <row r="68" spans="1:17" s="5" customFormat="1" ht="12.75" customHeight="1">
      <c r="A68" s="111" t="s">
        <v>159</v>
      </c>
      <c r="B68" s="83">
        <v>81.6</v>
      </c>
      <c r="C68" s="163"/>
      <c r="D68" s="163"/>
      <c r="E68" s="122">
        <v>72</v>
      </c>
      <c r="F68" s="122">
        <v>78</v>
      </c>
      <c r="G68" s="122">
        <v>73.2</v>
      </c>
      <c r="H68" s="122">
        <v>92.4</v>
      </c>
      <c r="I68" s="122">
        <v>78</v>
      </c>
      <c r="J68" s="122">
        <v>79.2</v>
      </c>
      <c r="K68" s="122">
        <v>76.8</v>
      </c>
      <c r="L68" s="122">
        <v>79.2</v>
      </c>
      <c r="M68" s="122">
        <v>57.6</v>
      </c>
      <c r="N68" s="122">
        <v>84</v>
      </c>
      <c r="O68" s="122">
        <v>75.6</v>
      </c>
      <c r="P68" s="122">
        <v>76.8</v>
      </c>
      <c r="Q68" s="122">
        <f t="shared" si="4"/>
        <v>922.8000000000001</v>
      </c>
    </row>
    <row r="69" spans="1:17" s="5" customFormat="1" ht="12.75" customHeight="1">
      <c r="A69" s="111" t="s">
        <v>125</v>
      </c>
      <c r="B69" s="83">
        <v>283591.342</v>
      </c>
      <c r="C69" s="163"/>
      <c r="D69" s="163"/>
      <c r="E69" s="122">
        <v>244436.497</v>
      </c>
      <c r="F69" s="122">
        <v>244110.957</v>
      </c>
      <c r="G69" s="122">
        <v>235018.596</v>
      </c>
      <c r="H69" s="122">
        <v>236252.869</v>
      </c>
      <c r="I69" s="122">
        <v>235954.789</v>
      </c>
      <c r="J69" s="122">
        <v>241844.838</v>
      </c>
      <c r="K69" s="122">
        <v>230627.153</v>
      </c>
      <c r="L69" s="122">
        <v>237799.947</v>
      </c>
      <c r="M69" s="122">
        <v>218960.237</v>
      </c>
      <c r="N69" s="122">
        <v>231061.654</v>
      </c>
      <c r="O69" s="122">
        <v>228911.512</v>
      </c>
      <c r="P69" s="122">
        <v>231541.866</v>
      </c>
      <c r="Q69" s="122">
        <f t="shared" si="4"/>
        <v>2816520.915</v>
      </c>
    </row>
    <row r="70" spans="1:17" s="5" customFormat="1" ht="12.75" customHeight="1">
      <c r="A70" s="111" t="s">
        <v>126</v>
      </c>
      <c r="B70" s="83">
        <v>256910.22</v>
      </c>
      <c r="C70" s="163"/>
      <c r="D70" s="163"/>
      <c r="E70" s="122">
        <v>221491.167</v>
      </c>
      <c r="F70" s="122">
        <v>220400.251</v>
      </c>
      <c r="G70" s="122">
        <v>211889.976</v>
      </c>
      <c r="H70" s="122">
        <v>212433.334</v>
      </c>
      <c r="I70" s="122">
        <v>212847.273</v>
      </c>
      <c r="J70" s="122">
        <v>217905.977</v>
      </c>
      <c r="K70" s="122">
        <v>207067.917</v>
      </c>
      <c r="L70" s="122">
        <v>215896.428</v>
      </c>
      <c r="M70" s="122">
        <v>198798.894</v>
      </c>
      <c r="N70" s="122">
        <v>208728.476</v>
      </c>
      <c r="O70" s="122">
        <v>207153.2</v>
      </c>
      <c r="P70" s="122">
        <v>209655.287</v>
      </c>
      <c r="Q70" s="122">
        <f t="shared" si="4"/>
        <v>2544268.18</v>
      </c>
    </row>
    <row r="71" spans="1:17" s="5" customFormat="1" ht="12.75" customHeight="1">
      <c r="A71" s="111" t="s">
        <v>127</v>
      </c>
      <c r="B71" s="83">
        <v>17840.446</v>
      </c>
      <c r="C71" s="163"/>
      <c r="D71" s="163"/>
      <c r="E71" s="122">
        <v>14697.03</v>
      </c>
      <c r="F71" s="122">
        <v>15336.045</v>
      </c>
      <c r="G71" s="122">
        <v>14724.202</v>
      </c>
      <c r="H71" s="122">
        <v>15534.653</v>
      </c>
      <c r="I71" s="122">
        <v>14819.457</v>
      </c>
      <c r="J71" s="122">
        <v>15338.523</v>
      </c>
      <c r="K71" s="122">
        <v>15076.746</v>
      </c>
      <c r="L71" s="122">
        <v>13863.113</v>
      </c>
      <c r="M71" s="122">
        <v>12330.443</v>
      </c>
      <c r="N71" s="122">
        <v>13680.717</v>
      </c>
      <c r="O71" s="122">
        <v>13180.338</v>
      </c>
      <c r="P71" s="122">
        <v>13392.618</v>
      </c>
      <c r="Q71" s="122">
        <f t="shared" si="4"/>
        <v>171973.88499999998</v>
      </c>
    </row>
    <row r="72" spans="1:17" s="5" customFormat="1" ht="12.75" customHeight="1">
      <c r="A72" s="111" t="s">
        <v>128</v>
      </c>
      <c r="B72" s="83">
        <v>7914.925</v>
      </c>
      <c r="C72" s="163"/>
      <c r="D72" s="163"/>
      <c r="E72" s="122">
        <v>7254.493</v>
      </c>
      <c r="F72" s="122">
        <v>7596.802</v>
      </c>
      <c r="G72" s="122">
        <v>7217.976</v>
      </c>
      <c r="H72" s="122">
        <v>7421.394</v>
      </c>
      <c r="I72" s="122">
        <v>7357.744</v>
      </c>
      <c r="J72" s="122">
        <v>7465.83</v>
      </c>
      <c r="K72" s="122">
        <v>7637.248</v>
      </c>
      <c r="L72" s="122">
        <v>7289.935</v>
      </c>
      <c r="M72" s="122">
        <v>7191.222</v>
      </c>
      <c r="N72" s="122">
        <v>7910.473</v>
      </c>
      <c r="O72" s="122">
        <v>7840.646</v>
      </c>
      <c r="P72" s="122">
        <v>7796.796</v>
      </c>
      <c r="Q72" s="122">
        <f t="shared" si="4"/>
        <v>89980.559</v>
      </c>
    </row>
    <row r="73" spans="1:17" s="35" customFormat="1" ht="12.75">
      <c r="A73" s="111" t="s">
        <v>129</v>
      </c>
      <c r="B73" s="83">
        <v>341.613</v>
      </c>
      <c r="C73" s="163"/>
      <c r="D73" s="163"/>
      <c r="E73" s="122">
        <v>324.338</v>
      </c>
      <c r="F73" s="122">
        <v>337.134</v>
      </c>
      <c r="G73" s="122">
        <v>722.512</v>
      </c>
      <c r="H73" s="122">
        <v>338.967</v>
      </c>
      <c r="I73" s="122">
        <v>338.967</v>
      </c>
      <c r="J73" s="122">
        <v>374.171</v>
      </c>
      <c r="K73" s="122">
        <v>359.305</v>
      </c>
      <c r="L73" s="122">
        <v>319.526</v>
      </c>
      <c r="M73" s="122">
        <v>268.638</v>
      </c>
      <c r="N73" s="122">
        <v>296.163</v>
      </c>
      <c r="O73" s="122">
        <v>272.263</v>
      </c>
      <c r="P73" s="122">
        <v>279.079</v>
      </c>
      <c r="Q73" s="122">
        <f t="shared" si="4"/>
        <v>4231.062999999999</v>
      </c>
    </row>
    <row r="74" spans="1:17" ht="12.75">
      <c r="A74" s="113" t="s">
        <v>165</v>
      </c>
      <c r="B74" s="84">
        <v>584.138</v>
      </c>
      <c r="C74" s="166"/>
      <c r="D74" s="166"/>
      <c r="E74" s="129">
        <v>669.469</v>
      </c>
      <c r="F74" s="129">
        <v>440.725</v>
      </c>
      <c r="G74" s="129">
        <v>463.93</v>
      </c>
      <c r="H74" s="129">
        <v>524.521</v>
      </c>
      <c r="I74" s="129">
        <v>591.348</v>
      </c>
      <c r="J74" s="129">
        <v>760.337</v>
      </c>
      <c r="K74" s="129">
        <v>485.937</v>
      </c>
      <c r="L74" s="129">
        <v>430.945</v>
      </c>
      <c r="M74" s="129">
        <v>371.04</v>
      </c>
      <c r="N74" s="129">
        <v>445.825</v>
      </c>
      <c r="O74" s="129">
        <v>465.065</v>
      </c>
      <c r="P74" s="129">
        <v>418.086</v>
      </c>
      <c r="Q74" s="129">
        <f t="shared" si="4"/>
        <v>6067.227999999999</v>
      </c>
    </row>
    <row r="75" spans="1:17" ht="12.75">
      <c r="A75" s="118" t="s">
        <v>216</v>
      </c>
      <c r="B75" s="33" t="e">
        <f>B4+B16+#REF!</f>
        <v>#REF!</v>
      </c>
      <c r="C75" s="154">
        <f>SUM(C4:C74)</f>
        <v>31245446</v>
      </c>
      <c r="D75" s="154">
        <f>SUM(D4:D74)</f>
        <v>30796761</v>
      </c>
      <c r="E75" s="154">
        <f aca="true" t="shared" si="5" ref="E75:Q75">E4+E16+E52</f>
        <v>2290729.886</v>
      </c>
      <c r="F75" s="154">
        <f t="shared" si="5"/>
        <v>2307729.031</v>
      </c>
      <c r="G75" s="154">
        <f t="shared" si="5"/>
        <v>2313540.3449999997</v>
      </c>
      <c r="H75" s="154">
        <f t="shared" si="5"/>
        <v>2322674.283</v>
      </c>
      <c r="I75" s="154">
        <f t="shared" si="5"/>
        <v>2315081.187</v>
      </c>
      <c r="J75" s="154">
        <f t="shared" si="5"/>
        <v>2324481.4839999997</v>
      </c>
      <c r="K75" s="154">
        <f t="shared" si="5"/>
        <v>2304924.1629999997</v>
      </c>
      <c r="L75" s="154">
        <f t="shared" si="5"/>
        <v>2320164.926</v>
      </c>
      <c r="M75" s="154">
        <f t="shared" si="5"/>
        <v>2280473.681</v>
      </c>
      <c r="N75" s="154">
        <f t="shared" si="5"/>
        <v>2331572.782</v>
      </c>
      <c r="O75" s="154">
        <f t="shared" si="5"/>
        <v>2371361.1700000004</v>
      </c>
      <c r="P75" s="154">
        <f t="shared" si="5"/>
        <v>2405157.9439999997</v>
      </c>
      <c r="Q75" s="154">
        <f t="shared" si="5"/>
        <v>27887890.881999996</v>
      </c>
    </row>
    <row r="76" spans="1:17" s="7" customFormat="1" ht="12.75">
      <c r="A76" s="3" t="s">
        <v>158</v>
      </c>
      <c r="B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ht="12.75">
      <c r="A77" s="121"/>
    </row>
    <row r="78" ht="12.75">
      <c r="A78" s="7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90" ht="12.75">
      <c r="F90" s="3">
        <v>23</v>
      </c>
    </row>
  </sheetData>
  <mergeCells count="6">
    <mergeCell ref="E2:Q2"/>
    <mergeCell ref="C2:C3"/>
    <mergeCell ref="D2:D3"/>
    <mergeCell ref="C50:C51"/>
    <mergeCell ref="D50:D51"/>
    <mergeCell ref="E50:Q50"/>
  </mergeCells>
  <printOptions/>
  <pageMargins left="0.3937007874015748" right="0" top="0.5905511811023623" bottom="0" header="0.5118110236220472" footer="0.5118110236220472"/>
  <pageSetup horizontalDpi="600" verticalDpi="600" orientation="landscape" paperSize="9" r:id="rId1"/>
  <ignoredErrors>
    <ignoredError sqref="Q12:Q13" formulaRange="1"/>
    <ignoredError sqref="Q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928"/>
  <sheetViews>
    <sheetView workbookViewId="0" topLeftCell="A1">
      <selection activeCell="A1" sqref="A1:A16384"/>
    </sheetView>
  </sheetViews>
  <sheetFormatPr defaultColWidth="9.140625" defaultRowHeight="12.75"/>
  <cols>
    <col min="1" max="1" width="18.00390625" style="19" customWidth="1"/>
    <col min="2" max="2" width="8.57421875" style="3" customWidth="1"/>
    <col min="3" max="3" width="10.8515625" style="3" customWidth="1"/>
    <col min="4" max="4" width="8.140625" style="3" customWidth="1"/>
    <col min="5" max="5" width="10.7109375" style="3" customWidth="1"/>
    <col min="6" max="6" width="8.421875" style="3" customWidth="1"/>
    <col min="7" max="7" width="11.00390625" style="3" customWidth="1"/>
    <col min="8" max="8" width="7.7109375" style="3" customWidth="1"/>
    <col min="9" max="9" width="11.00390625" style="3" customWidth="1"/>
    <col min="10" max="16384" width="9.140625" style="3" customWidth="1"/>
  </cols>
  <sheetData>
    <row r="1" spans="1:9" s="2" customFormat="1" ht="15" customHeight="1">
      <c r="A1" s="1" t="s">
        <v>186</v>
      </c>
      <c r="B1" s="1"/>
      <c r="C1" s="1"/>
      <c r="D1" s="1"/>
      <c r="E1" s="1"/>
      <c r="F1" s="1"/>
      <c r="G1" s="1"/>
      <c r="H1" s="1"/>
      <c r="I1" s="1"/>
    </row>
    <row r="2" spans="2:9" s="2" customFormat="1" ht="15" customHeight="1">
      <c r="B2" s="1"/>
      <c r="C2" s="1"/>
      <c r="D2" s="1"/>
      <c r="E2" s="1"/>
      <c r="F2" s="1"/>
      <c r="G2" s="1"/>
      <c r="H2" s="1"/>
      <c r="I2" s="1"/>
    </row>
    <row r="3" spans="1:8" s="7" customFormat="1" ht="15" customHeight="1">
      <c r="A3" s="95" t="s">
        <v>303</v>
      </c>
      <c r="B3" s="90"/>
      <c r="C3" s="90"/>
      <c r="D3" s="90"/>
      <c r="E3" s="90"/>
      <c r="F3" s="90"/>
      <c r="H3" s="7" t="s">
        <v>178</v>
      </c>
    </row>
    <row r="4" spans="1:9" s="7" customFormat="1" ht="12.75" customHeight="1">
      <c r="A4" s="20"/>
      <c r="B4" s="195" t="s">
        <v>88</v>
      </c>
      <c r="C4" s="197" t="s">
        <v>305</v>
      </c>
      <c r="D4" s="195" t="s">
        <v>89</v>
      </c>
      <c r="E4" s="197" t="s">
        <v>305</v>
      </c>
      <c r="F4" s="195" t="s">
        <v>90</v>
      </c>
      <c r="G4" s="197" t="s">
        <v>305</v>
      </c>
      <c r="H4" s="195" t="s">
        <v>155</v>
      </c>
      <c r="I4" s="197" t="s">
        <v>305</v>
      </c>
    </row>
    <row r="5" spans="1:9" s="7" customFormat="1" ht="12.75">
      <c r="A5" s="21"/>
      <c r="B5" s="196"/>
      <c r="C5" s="198"/>
      <c r="D5" s="196"/>
      <c r="E5" s="198"/>
      <c r="F5" s="196"/>
      <c r="G5" s="198"/>
      <c r="H5" s="196"/>
      <c r="I5" s="198"/>
    </row>
    <row r="6" spans="1:9" s="7" customFormat="1" ht="12.75">
      <c r="A6" s="58" t="s">
        <v>0</v>
      </c>
      <c r="B6" s="8">
        <v>171118</v>
      </c>
      <c r="C6" s="8">
        <v>100.86828376904712</v>
      </c>
      <c r="D6" s="8">
        <v>183705</v>
      </c>
      <c r="E6" s="8">
        <v>101.09512148144071</v>
      </c>
      <c r="F6" s="8">
        <v>743801</v>
      </c>
      <c r="G6" s="8">
        <v>100.9560818560258</v>
      </c>
      <c r="H6" s="8">
        <v>133099</v>
      </c>
      <c r="I6" s="8">
        <v>100.59176516823362</v>
      </c>
    </row>
    <row r="7" spans="1:9" ht="12.75">
      <c r="A7" s="16" t="s">
        <v>1</v>
      </c>
      <c r="B7" s="9">
        <v>4751</v>
      </c>
      <c r="C7" s="9">
        <v>102.062298603652</v>
      </c>
      <c r="D7" s="9">
        <v>14375</v>
      </c>
      <c r="E7" s="9">
        <v>100.2231053475563</v>
      </c>
      <c r="F7" s="9">
        <v>78538</v>
      </c>
      <c r="G7" s="9">
        <v>102.66271029136873</v>
      </c>
      <c r="H7" s="12">
        <v>12615</v>
      </c>
      <c r="I7" s="9">
        <v>101.15467885494347</v>
      </c>
    </row>
    <row r="8" spans="1:9" ht="12.75">
      <c r="A8" s="17" t="s">
        <v>2</v>
      </c>
      <c r="B8" s="10">
        <v>346</v>
      </c>
      <c r="C8" s="10">
        <v>103.59281437125749</v>
      </c>
      <c r="D8" s="10">
        <v>1034</v>
      </c>
      <c r="E8" s="10">
        <v>101.4720314033366</v>
      </c>
      <c r="F8" s="10">
        <v>4615</v>
      </c>
      <c r="G8" s="10">
        <v>102.16958158069515</v>
      </c>
      <c r="H8" s="10">
        <v>797</v>
      </c>
      <c r="I8" s="10">
        <v>102.17948717948717</v>
      </c>
    </row>
    <row r="9" spans="1:9" ht="12.75">
      <c r="A9" s="17" t="s">
        <v>3</v>
      </c>
      <c r="B9" s="10">
        <v>900</v>
      </c>
      <c r="C9" s="10">
        <v>104.16666666666667</v>
      </c>
      <c r="D9" s="10">
        <v>2102</v>
      </c>
      <c r="E9" s="10">
        <v>100.0952380952381</v>
      </c>
      <c r="F9" s="10">
        <v>13637</v>
      </c>
      <c r="G9" s="10">
        <v>103.04518664047151</v>
      </c>
      <c r="H9" s="10">
        <v>2271</v>
      </c>
      <c r="I9" s="10">
        <v>101.24832813196612</v>
      </c>
    </row>
    <row r="10" spans="1:9" ht="12.75">
      <c r="A10" s="17" t="s">
        <v>4</v>
      </c>
      <c r="B10" s="10">
        <v>393</v>
      </c>
      <c r="C10" s="10">
        <v>100.76923076923077</v>
      </c>
      <c r="D10" s="10">
        <v>1250</v>
      </c>
      <c r="E10" s="10">
        <v>100.16025641025641</v>
      </c>
      <c r="F10" s="10">
        <v>6949</v>
      </c>
      <c r="G10" s="10">
        <v>102.68952268361164</v>
      </c>
      <c r="H10" s="10">
        <v>1164</v>
      </c>
      <c r="I10" s="10">
        <v>101.12945264986968</v>
      </c>
    </row>
    <row r="11" spans="1:9" ht="12.75">
      <c r="A11" s="17" t="s">
        <v>5</v>
      </c>
      <c r="B11" s="10">
        <v>441</v>
      </c>
      <c r="C11" s="10">
        <v>98.65771812080537</v>
      </c>
      <c r="D11" s="10">
        <v>1367</v>
      </c>
      <c r="E11" s="10">
        <v>99.27378358750907</v>
      </c>
      <c r="F11" s="10">
        <v>13275</v>
      </c>
      <c r="G11" s="10">
        <v>102.73972602739727</v>
      </c>
      <c r="H11" s="10">
        <v>1918</v>
      </c>
      <c r="I11" s="10">
        <v>101.6428192898781</v>
      </c>
    </row>
    <row r="12" spans="1:9" ht="12.75">
      <c r="A12" s="17" t="s">
        <v>6</v>
      </c>
      <c r="B12" s="10">
        <v>775</v>
      </c>
      <c r="C12" s="10">
        <v>100.51880674448768</v>
      </c>
      <c r="D12" s="10">
        <v>1559</v>
      </c>
      <c r="E12" s="10">
        <v>100.77569489334195</v>
      </c>
      <c r="F12" s="10">
        <v>16206</v>
      </c>
      <c r="G12" s="10">
        <v>103.4733750478866</v>
      </c>
      <c r="H12" s="10">
        <v>2217</v>
      </c>
      <c r="I12" s="10">
        <v>101.37174211248285</v>
      </c>
    </row>
    <row r="13" spans="1:9" ht="12.75">
      <c r="A13" s="17" t="s">
        <v>7</v>
      </c>
      <c r="B13" s="10">
        <v>1029</v>
      </c>
      <c r="C13" s="10">
        <v>101.08055009823183</v>
      </c>
      <c r="D13" s="10">
        <v>2561</v>
      </c>
      <c r="E13" s="10">
        <v>100.11727912431587</v>
      </c>
      <c r="F13" s="10">
        <v>8835</v>
      </c>
      <c r="G13" s="10">
        <v>101.37693631669535</v>
      </c>
      <c r="H13" s="10">
        <v>1613</v>
      </c>
      <c r="I13" s="10">
        <v>101.83080808080808</v>
      </c>
    </row>
    <row r="14" spans="1:9" ht="12.75">
      <c r="A14" s="17" t="s">
        <v>8</v>
      </c>
      <c r="B14" s="10">
        <v>476</v>
      </c>
      <c r="C14" s="10">
        <v>103.93013100436681</v>
      </c>
      <c r="D14" s="10">
        <v>2442</v>
      </c>
      <c r="E14" s="10">
        <v>100.32867707477405</v>
      </c>
      <c r="F14" s="10">
        <v>7711</v>
      </c>
      <c r="G14" s="10">
        <v>102.53989361702128</v>
      </c>
      <c r="H14" s="10">
        <v>1305</v>
      </c>
      <c r="I14" s="10">
        <v>100.07668711656441</v>
      </c>
    </row>
    <row r="15" spans="1:9" ht="12.75">
      <c r="A15" s="17" t="s">
        <v>9</v>
      </c>
      <c r="B15" s="10">
        <v>391</v>
      </c>
      <c r="C15" s="10">
        <v>104.82573726541555</v>
      </c>
      <c r="D15" s="10">
        <v>2060</v>
      </c>
      <c r="E15" s="10">
        <v>100</v>
      </c>
      <c r="F15" s="10">
        <v>7310</v>
      </c>
      <c r="G15" s="10">
        <v>102.02372644801116</v>
      </c>
      <c r="H15" s="10">
        <v>1330</v>
      </c>
      <c r="I15" s="10">
        <v>99.625468164794</v>
      </c>
    </row>
    <row r="16" spans="1:9" ht="12.75">
      <c r="A16" s="15" t="s">
        <v>10</v>
      </c>
      <c r="B16" s="9">
        <v>13177</v>
      </c>
      <c r="C16" s="9">
        <v>101.12816577129699</v>
      </c>
      <c r="D16" s="9">
        <v>19476</v>
      </c>
      <c r="E16" s="9">
        <v>100.80745341614907</v>
      </c>
      <c r="F16" s="9">
        <v>76225</v>
      </c>
      <c r="G16" s="9">
        <v>101.02449239251445</v>
      </c>
      <c r="H16" s="9">
        <v>12392</v>
      </c>
      <c r="I16" s="9">
        <v>100.29135642602785</v>
      </c>
    </row>
    <row r="17" spans="1:9" ht="12.75">
      <c r="A17" s="17" t="s">
        <v>11</v>
      </c>
      <c r="B17" s="10">
        <v>2934</v>
      </c>
      <c r="C17" s="10">
        <v>102.22996515679444</v>
      </c>
      <c r="D17" s="10">
        <v>4922</v>
      </c>
      <c r="E17" s="10">
        <v>101.21324285420523</v>
      </c>
      <c r="F17" s="10">
        <v>16150</v>
      </c>
      <c r="G17" s="10">
        <v>101.80924163146945</v>
      </c>
      <c r="H17" s="10">
        <v>2610</v>
      </c>
      <c r="I17" s="10">
        <v>99.46646341463415</v>
      </c>
    </row>
    <row r="18" spans="1:9" ht="12.75">
      <c r="A18" s="17" t="s">
        <v>12</v>
      </c>
      <c r="B18" s="10">
        <v>2833</v>
      </c>
      <c r="C18" s="10">
        <v>100.8185053380783</v>
      </c>
      <c r="D18" s="10">
        <v>3593</v>
      </c>
      <c r="E18" s="10">
        <v>99.80555555555556</v>
      </c>
      <c r="F18" s="10">
        <v>12943</v>
      </c>
      <c r="G18" s="10">
        <v>100.62193889450361</v>
      </c>
      <c r="H18" s="10">
        <v>2129</v>
      </c>
      <c r="I18" s="10">
        <v>100.61436672967862</v>
      </c>
    </row>
    <row r="19" spans="1:9" ht="12.75">
      <c r="A19" s="17" t="s">
        <v>13</v>
      </c>
      <c r="B19" s="10">
        <v>1312</v>
      </c>
      <c r="C19" s="10">
        <v>99.16855631141345</v>
      </c>
      <c r="D19" s="10">
        <v>1231</v>
      </c>
      <c r="E19" s="10">
        <v>100.98441345365052</v>
      </c>
      <c r="F19" s="10">
        <v>6301</v>
      </c>
      <c r="G19" s="10">
        <v>101.5471394037067</v>
      </c>
      <c r="H19" s="10">
        <v>1068</v>
      </c>
      <c r="I19" s="10">
        <v>100.187617260788</v>
      </c>
    </row>
    <row r="20" spans="1:9" ht="12.75">
      <c r="A20" s="17" t="s">
        <v>14</v>
      </c>
      <c r="B20" s="10">
        <v>1217</v>
      </c>
      <c r="C20" s="10">
        <v>100.3297609233306</v>
      </c>
      <c r="D20" s="10">
        <v>2295</v>
      </c>
      <c r="E20" s="10">
        <v>100.83479789103691</v>
      </c>
      <c r="F20" s="10">
        <v>8466</v>
      </c>
      <c r="G20" s="10">
        <v>100.47472110135296</v>
      </c>
      <c r="H20" s="10">
        <v>1294</v>
      </c>
      <c r="I20" s="10">
        <v>99.84567901234568</v>
      </c>
    </row>
    <row r="21" spans="1:9" ht="12.75">
      <c r="A21" s="17" t="s">
        <v>15</v>
      </c>
      <c r="B21" s="10">
        <v>1322</v>
      </c>
      <c r="C21" s="10">
        <v>101.6141429669485</v>
      </c>
      <c r="D21" s="10">
        <v>1654</v>
      </c>
      <c r="E21" s="10">
        <v>100.7308160779537</v>
      </c>
      <c r="F21" s="10">
        <v>8299</v>
      </c>
      <c r="G21" s="10">
        <v>101.8157281315176</v>
      </c>
      <c r="H21" s="10">
        <v>1387</v>
      </c>
      <c r="I21" s="10">
        <v>101.6117216117216</v>
      </c>
    </row>
    <row r="22" spans="1:9" ht="12.75">
      <c r="A22" s="17" t="s">
        <v>16</v>
      </c>
      <c r="B22" s="10">
        <v>1254</v>
      </c>
      <c r="C22" s="10">
        <v>104.76190476190477</v>
      </c>
      <c r="D22" s="10">
        <v>1234</v>
      </c>
      <c r="E22" s="10">
        <v>101.64744645799011</v>
      </c>
      <c r="F22" s="10">
        <v>6625</v>
      </c>
      <c r="G22" s="10">
        <v>100.27243832299078</v>
      </c>
      <c r="H22" s="10">
        <v>1093</v>
      </c>
      <c r="I22" s="10">
        <v>99.36363636363636</v>
      </c>
    </row>
    <row r="23" spans="1:9" ht="12.75">
      <c r="A23" s="17" t="s">
        <v>17</v>
      </c>
      <c r="B23" s="10">
        <v>2305</v>
      </c>
      <c r="C23" s="10">
        <v>99.52504317789291</v>
      </c>
      <c r="D23" s="10">
        <v>4547</v>
      </c>
      <c r="E23" s="10">
        <v>100.90989791389258</v>
      </c>
      <c r="F23" s="10">
        <v>17441</v>
      </c>
      <c r="G23" s="10">
        <v>100.5998731037665</v>
      </c>
      <c r="H23" s="10">
        <v>2811</v>
      </c>
      <c r="I23" s="10">
        <v>100.78881319469343</v>
      </c>
    </row>
    <row r="24" spans="1:9" ht="12.75">
      <c r="A24" s="15" t="s">
        <v>18</v>
      </c>
      <c r="B24" s="9">
        <v>10642</v>
      </c>
      <c r="C24" s="9">
        <v>100.5100113335852</v>
      </c>
      <c r="D24" s="9">
        <v>20159</v>
      </c>
      <c r="E24" s="9">
        <v>100.76980754811298</v>
      </c>
      <c r="F24" s="9">
        <v>82328</v>
      </c>
      <c r="G24" s="9">
        <v>100.3755181663009</v>
      </c>
      <c r="H24" s="9">
        <v>12793</v>
      </c>
      <c r="I24" s="9">
        <v>100.71642261061251</v>
      </c>
    </row>
    <row r="25" spans="1:9" ht="12.75">
      <c r="A25" s="17" t="s">
        <v>19</v>
      </c>
      <c r="B25" s="10">
        <v>853</v>
      </c>
      <c r="C25" s="10">
        <v>98.15880322209436</v>
      </c>
      <c r="D25" s="10">
        <v>1408</v>
      </c>
      <c r="E25" s="10">
        <v>100.93189964157708</v>
      </c>
      <c r="F25" s="10">
        <v>5259</v>
      </c>
      <c r="G25" s="10">
        <v>100.13328255902513</v>
      </c>
      <c r="H25" s="10">
        <v>839</v>
      </c>
      <c r="I25" s="10">
        <v>99.40758293838863</v>
      </c>
    </row>
    <row r="26" spans="1:9" ht="12.75">
      <c r="A26" s="17" t="s">
        <v>20</v>
      </c>
      <c r="B26" s="10">
        <v>1214</v>
      </c>
      <c r="C26" s="10">
        <v>100.08244023083263</v>
      </c>
      <c r="D26" s="10">
        <v>1643</v>
      </c>
      <c r="E26" s="10">
        <v>100.48929663608564</v>
      </c>
      <c r="F26" s="10">
        <v>8541</v>
      </c>
      <c r="G26" s="10">
        <v>100.624410933082</v>
      </c>
      <c r="H26" s="10">
        <v>1249</v>
      </c>
      <c r="I26" s="10">
        <v>101.1336032388664</v>
      </c>
    </row>
    <row r="27" spans="1:9" ht="12.75">
      <c r="A27" s="17" t="s">
        <v>21</v>
      </c>
      <c r="B27" s="10">
        <v>523</v>
      </c>
      <c r="C27" s="10">
        <v>99.42965779467681</v>
      </c>
      <c r="D27" s="10">
        <v>777</v>
      </c>
      <c r="E27" s="10">
        <v>99.87146529562982</v>
      </c>
      <c r="F27" s="10">
        <v>3639</v>
      </c>
      <c r="G27" s="10">
        <v>100.88716384807319</v>
      </c>
      <c r="H27" s="10">
        <v>485</v>
      </c>
      <c r="I27" s="10">
        <v>100</v>
      </c>
    </row>
    <row r="28" spans="1:9" ht="12.75">
      <c r="A28" s="17" t="s">
        <v>22</v>
      </c>
      <c r="B28" s="10">
        <v>865</v>
      </c>
      <c r="C28" s="10">
        <v>97.85067873303167</v>
      </c>
      <c r="D28" s="10">
        <v>1718</v>
      </c>
      <c r="E28" s="10">
        <v>100.17492711370262</v>
      </c>
      <c r="F28" s="10">
        <v>8266</v>
      </c>
      <c r="G28" s="10">
        <v>100.65757428153921</v>
      </c>
      <c r="H28" s="10">
        <v>1236</v>
      </c>
      <c r="I28" s="10">
        <v>100.6514657980456</v>
      </c>
    </row>
    <row r="29" spans="1:9" ht="12.75">
      <c r="A29" s="17" t="s">
        <v>23</v>
      </c>
      <c r="B29" s="10">
        <v>1391</v>
      </c>
      <c r="C29" s="10">
        <v>101.01670297748728</v>
      </c>
      <c r="D29" s="10">
        <v>1699</v>
      </c>
      <c r="E29" s="10">
        <v>100.65165876777252</v>
      </c>
      <c r="F29" s="10">
        <v>6266</v>
      </c>
      <c r="G29" s="10">
        <v>99.9840434019467</v>
      </c>
      <c r="H29" s="10">
        <v>1025</v>
      </c>
      <c r="I29" s="10">
        <v>100.49019607843137</v>
      </c>
    </row>
    <row r="30" spans="1:9" ht="12.75">
      <c r="A30" s="17" t="s">
        <v>24</v>
      </c>
      <c r="B30" s="10">
        <v>1308</v>
      </c>
      <c r="C30" s="10">
        <v>99.3920972644377</v>
      </c>
      <c r="D30" s="10">
        <v>3495</v>
      </c>
      <c r="E30" s="10">
        <v>101.45137880986938</v>
      </c>
      <c r="F30" s="10">
        <v>9419</v>
      </c>
      <c r="G30" s="10">
        <v>99.88335100742312</v>
      </c>
      <c r="H30" s="10">
        <v>1582</v>
      </c>
      <c r="I30" s="10">
        <v>100.76433121019109</v>
      </c>
    </row>
    <row r="31" spans="1:9" ht="12.75">
      <c r="A31" s="17" t="s">
        <v>25</v>
      </c>
      <c r="B31" s="10">
        <v>2725</v>
      </c>
      <c r="C31" s="10">
        <v>102.52069224981189</v>
      </c>
      <c r="D31" s="10">
        <v>4482</v>
      </c>
      <c r="E31" s="10">
        <v>100.90049527239981</v>
      </c>
      <c r="F31" s="10">
        <v>19314</v>
      </c>
      <c r="G31" s="10">
        <v>100.42637271214643</v>
      </c>
      <c r="H31" s="10">
        <v>2936</v>
      </c>
      <c r="I31" s="10">
        <v>100.99759201926383</v>
      </c>
    </row>
    <row r="32" spans="1:9" ht="12.75">
      <c r="A32" s="17" t="s">
        <v>26</v>
      </c>
      <c r="B32" s="10">
        <v>559</v>
      </c>
      <c r="C32" s="10">
        <v>102.38095238095238</v>
      </c>
      <c r="D32" s="10">
        <v>2301</v>
      </c>
      <c r="E32" s="10">
        <v>101.14285714285714</v>
      </c>
      <c r="F32" s="10">
        <v>6360</v>
      </c>
      <c r="G32" s="10">
        <v>100.3154574132492</v>
      </c>
      <c r="H32" s="10">
        <v>1083</v>
      </c>
      <c r="I32" s="10">
        <v>101.21495327102804</v>
      </c>
    </row>
    <row r="33" spans="1:9" ht="12.75">
      <c r="A33" s="16" t="s">
        <v>27</v>
      </c>
      <c r="B33" s="10">
        <v>1204</v>
      </c>
      <c r="C33" s="10">
        <v>100.41701417848208</v>
      </c>
      <c r="D33" s="10">
        <v>2636</v>
      </c>
      <c r="E33" s="10">
        <v>100.15197568389058</v>
      </c>
      <c r="F33" s="10">
        <v>15264</v>
      </c>
      <c r="G33" s="10">
        <v>100.4739336492891</v>
      </c>
      <c r="H33" s="10">
        <v>2358</v>
      </c>
      <c r="I33" s="10">
        <v>100.64020486555698</v>
      </c>
    </row>
    <row r="34" spans="1:9" ht="12.75">
      <c r="A34" s="15" t="s">
        <v>28</v>
      </c>
      <c r="B34" s="9">
        <v>26004</v>
      </c>
      <c r="C34" s="9">
        <v>100.20036991368681</v>
      </c>
      <c r="D34" s="9">
        <v>27202</v>
      </c>
      <c r="E34" s="9">
        <v>100.90511165516729</v>
      </c>
      <c r="F34" s="9">
        <v>94723</v>
      </c>
      <c r="G34" s="9">
        <v>100.98400852878464</v>
      </c>
      <c r="H34" s="9">
        <v>15657</v>
      </c>
      <c r="I34" s="9">
        <v>100.6169269327164</v>
      </c>
    </row>
    <row r="35" spans="1:9" ht="12.75">
      <c r="A35" s="18" t="s">
        <v>29</v>
      </c>
      <c r="B35" s="11">
        <v>3807</v>
      </c>
      <c r="C35" s="11">
        <v>100.28977871443625</v>
      </c>
      <c r="D35" s="11">
        <v>4008</v>
      </c>
      <c r="E35" s="11">
        <v>101.10998990918264</v>
      </c>
      <c r="F35" s="11">
        <v>13538</v>
      </c>
      <c r="G35" s="11">
        <v>100.70668749535075</v>
      </c>
      <c r="H35" s="11">
        <v>2212</v>
      </c>
      <c r="I35" s="11">
        <v>100.13580805794477</v>
      </c>
    </row>
    <row r="36" spans="1:9" ht="12.75">
      <c r="A36" s="17" t="s">
        <v>30</v>
      </c>
      <c r="B36" s="10">
        <v>6138</v>
      </c>
      <c r="C36" s="10">
        <v>101.22031662269129</v>
      </c>
      <c r="D36" s="10">
        <v>6707</v>
      </c>
      <c r="E36" s="10">
        <v>101.52891310929458</v>
      </c>
      <c r="F36" s="10">
        <v>15925</v>
      </c>
      <c r="G36" s="10">
        <v>101.08543861876349</v>
      </c>
      <c r="H36" s="10">
        <v>2596</v>
      </c>
      <c r="I36" s="10">
        <v>100.58117008911273</v>
      </c>
    </row>
    <row r="37" spans="1:9" ht="12.75">
      <c r="A37" s="17" t="s">
        <v>31</v>
      </c>
      <c r="B37" s="10">
        <v>4431</v>
      </c>
      <c r="C37" s="10">
        <v>99.79729729729729</v>
      </c>
      <c r="D37" s="10">
        <v>4433</v>
      </c>
      <c r="E37" s="10">
        <v>101.16385212231857</v>
      </c>
      <c r="F37" s="10">
        <v>23160</v>
      </c>
      <c r="G37" s="10">
        <v>101.02067521591206</v>
      </c>
      <c r="H37" s="10">
        <v>3697</v>
      </c>
      <c r="I37" s="10">
        <v>101.01092896174863</v>
      </c>
    </row>
    <row r="38" spans="1:9" ht="12.75">
      <c r="A38" s="17" t="s">
        <v>32</v>
      </c>
      <c r="B38" s="10">
        <v>6044</v>
      </c>
      <c r="C38" s="10">
        <v>99.26096239119724</v>
      </c>
      <c r="D38" s="10">
        <v>5149</v>
      </c>
      <c r="E38" s="10">
        <v>99.84487104905953</v>
      </c>
      <c r="F38" s="10">
        <v>19049</v>
      </c>
      <c r="G38" s="10">
        <v>101.2114127835928</v>
      </c>
      <c r="H38" s="10">
        <v>3185</v>
      </c>
      <c r="I38" s="10">
        <v>100.31496062992127</v>
      </c>
    </row>
    <row r="39" spans="1:9" ht="12.75">
      <c r="A39" s="17" t="s">
        <v>33</v>
      </c>
      <c r="B39" s="10">
        <v>2344</v>
      </c>
      <c r="C39" s="10">
        <v>100.21376656690894</v>
      </c>
      <c r="D39" s="10">
        <v>1462</v>
      </c>
      <c r="E39" s="10">
        <v>101.31670131670131</v>
      </c>
      <c r="F39" s="10">
        <v>7434</v>
      </c>
      <c r="G39" s="10">
        <v>101.06035889070147</v>
      </c>
      <c r="H39" s="10">
        <v>1272</v>
      </c>
      <c r="I39" s="10">
        <v>100.4739336492891</v>
      </c>
    </row>
    <row r="40" spans="1:9" ht="12.75">
      <c r="A40" s="17" t="s">
        <v>34</v>
      </c>
      <c r="B40" s="10">
        <v>1880</v>
      </c>
      <c r="C40" s="10">
        <v>101.0752688172043</v>
      </c>
      <c r="D40" s="10">
        <v>2956</v>
      </c>
      <c r="E40" s="10">
        <v>100.68119891008173</v>
      </c>
      <c r="F40" s="10">
        <v>9932</v>
      </c>
      <c r="G40" s="10">
        <v>100.8427251497614</v>
      </c>
      <c r="H40" s="10">
        <v>1695</v>
      </c>
      <c r="I40" s="10">
        <v>101.25448028673836</v>
      </c>
    </row>
    <row r="41" spans="1:9" ht="12.75">
      <c r="A41" s="16" t="s">
        <v>35</v>
      </c>
      <c r="B41" s="12">
        <v>1360</v>
      </c>
      <c r="C41" s="12">
        <v>99.70674486803519</v>
      </c>
      <c r="D41" s="12">
        <v>2487</v>
      </c>
      <c r="E41" s="12">
        <v>100.68825910931174</v>
      </c>
      <c r="F41" s="12">
        <v>5685</v>
      </c>
      <c r="G41" s="12">
        <v>100.6016634224031</v>
      </c>
      <c r="H41" s="12">
        <v>1000</v>
      </c>
      <c r="I41" s="12">
        <v>100.40160642570282</v>
      </c>
    </row>
    <row r="42" spans="1:9" ht="12.75">
      <c r="A42" s="15" t="s">
        <v>36</v>
      </c>
      <c r="B42" s="9">
        <v>15234</v>
      </c>
      <c r="C42" s="9">
        <v>100.77396308791427</v>
      </c>
      <c r="D42" s="9">
        <v>26957</v>
      </c>
      <c r="E42" s="9">
        <v>101.88600801269938</v>
      </c>
      <c r="F42" s="9">
        <v>98252</v>
      </c>
      <c r="G42" s="9">
        <v>100.95144154696587</v>
      </c>
      <c r="H42" s="9">
        <v>18398</v>
      </c>
      <c r="I42" s="9">
        <v>100.52453283794121</v>
      </c>
    </row>
    <row r="43" spans="1:9" ht="12.75">
      <c r="A43" s="17" t="s">
        <v>37</v>
      </c>
      <c r="B43" s="10">
        <v>659</v>
      </c>
      <c r="C43" s="10">
        <v>103.12989045383412</v>
      </c>
      <c r="D43" s="10">
        <v>1129</v>
      </c>
      <c r="E43" s="10">
        <v>102.91704649042843</v>
      </c>
      <c r="F43" s="10">
        <v>4386</v>
      </c>
      <c r="G43" s="10">
        <v>101.83422335732529</v>
      </c>
      <c r="H43" s="10">
        <v>981</v>
      </c>
      <c r="I43" s="10">
        <v>102.5078369905956</v>
      </c>
    </row>
    <row r="44" spans="1:9" ht="12.75">
      <c r="A44" s="17" t="s">
        <v>38</v>
      </c>
      <c r="B44" s="10">
        <v>1769</v>
      </c>
      <c r="C44" s="10">
        <v>101.90092165898616</v>
      </c>
      <c r="D44" s="10">
        <v>5616</v>
      </c>
      <c r="E44" s="10">
        <v>102.27645237661629</v>
      </c>
      <c r="F44" s="10">
        <v>12996</v>
      </c>
      <c r="G44" s="10">
        <v>100.36296239091823</v>
      </c>
      <c r="H44" s="10">
        <v>2552</v>
      </c>
      <c r="I44" s="10">
        <v>100.59124950729208</v>
      </c>
    </row>
    <row r="45" spans="1:9" ht="12.75">
      <c r="A45" s="17" t="s">
        <v>39</v>
      </c>
      <c r="B45" s="10">
        <v>1062</v>
      </c>
      <c r="C45" s="10">
        <v>98.51576994434137</v>
      </c>
      <c r="D45" s="10">
        <v>1107</v>
      </c>
      <c r="E45" s="10">
        <v>100.18099547511312</v>
      </c>
      <c r="F45" s="10">
        <v>5726</v>
      </c>
      <c r="G45" s="10">
        <v>100.6503779223062</v>
      </c>
      <c r="H45" s="10">
        <v>1179</v>
      </c>
      <c r="I45" s="10">
        <v>100.76923076923077</v>
      </c>
    </row>
    <row r="46" spans="1:9" ht="12.75">
      <c r="A46" s="17" t="s">
        <v>40</v>
      </c>
      <c r="B46" s="10">
        <v>897</v>
      </c>
      <c r="C46" s="10">
        <v>101.12739571589628</v>
      </c>
      <c r="D46" s="10">
        <v>1001</v>
      </c>
      <c r="E46" s="10">
        <v>102.14285714285714</v>
      </c>
      <c r="F46" s="10">
        <v>4906</v>
      </c>
      <c r="G46" s="10">
        <v>100.18378599142332</v>
      </c>
      <c r="H46" s="10">
        <v>914</v>
      </c>
      <c r="I46" s="10">
        <v>101.21816168327796</v>
      </c>
    </row>
    <row r="47" spans="1:9" ht="12.75">
      <c r="A47" s="17" t="s">
        <v>41</v>
      </c>
      <c r="B47" s="10">
        <v>1778</v>
      </c>
      <c r="C47" s="10">
        <v>101.71624713958809</v>
      </c>
      <c r="D47" s="10">
        <v>2573</v>
      </c>
      <c r="E47" s="10">
        <v>101.659423152904</v>
      </c>
      <c r="F47" s="10">
        <v>10211</v>
      </c>
      <c r="G47" s="10">
        <v>100.21591912847188</v>
      </c>
      <c r="H47" s="10">
        <v>1636</v>
      </c>
      <c r="I47" s="10">
        <v>100.92535471930908</v>
      </c>
    </row>
    <row r="48" spans="1:9" ht="12.75">
      <c r="A48" s="17" t="s">
        <v>42</v>
      </c>
      <c r="B48" s="10">
        <v>2440</v>
      </c>
      <c r="C48" s="10">
        <v>99.91809991809993</v>
      </c>
      <c r="D48" s="10">
        <v>5078</v>
      </c>
      <c r="E48" s="10">
        <v>102.48234106962664</v>
      </c>
      <c r="F48" s="10">
        <v>13637</v>
      </c>
      <c r="G48" s="10">
        <v>100.84300820823782</v>
      </c>
      <c r="H48" s="10">
        <v>2177</v>
      </c>
      <c r="I48" s="10">
        <v>99.36102236421725</v>
      </c>
    </row>
    <row r="49" spans="1:9" ht="12.75">
      <c r="A49" s="17" t="s">
        <v>43</v>
      </c>
      <c r="B49" s="10">
        <v>855</v>
      </c>
      <c r="C49" s="10">
        <v>102.5179856115108</v>
      </c>
      <c r="D49" s="10">
        <v>1829</v>
      </c>
      <c r="E49" s="10">
        <v>101.2174875484228</v>
      </c>
      <c r="F49" s="10">
        <v>8749</v>
      </c>
      <c r="G49" s="10">
        <v>100.73690270581461</v>
      </c>
      <c r="H49" s="10">
        <v>2392</v>
      </c>
      <c r="I49" s="10">
        <v>100.88570223534374</v>
      </c>
    </row>
    <row r="50" spans="1:9" ht="12.75">
      <c r="A50" s="17" t="s">
        <v>44</v>
      </c>
      <c r="B50" s="10">
        <v>1674</v>
      </c>
      <c r="C50" s="10">
        <v>99.761620977354</v>
      </c>
      <c r="D50" s="10">
        <v>2088</v>
      </c>
      <c r="E50" s="10">
        <v>100.57803468208093</v>
      </c>
      <c r="F50" s="10">
        <v>8293</v>
      </c>
      <c r="G50" s="10">
        <v>101.3194868662187</v>
      </c>
      <c r="H50" s="10">
        <v>1481</v>
      </c>
      <c r="I50" s="10">
        <v>100.47489823609226</v>
      </c>
    </row>
    <row r="51" spans="1:9" ht="12.75">
      <c r="A51" s="17" t="s">
        <v>45</v>
      </c>
      <c r="B51" s="10">
        <v>546</v>
      </c>
      <c r="C51" s="10">
        <v>100.36764705882352</v>
      </c>
      <c r="D51" s="10">
        <v>1045</v>
      </c>
      <c r="E51" s="10">
        <v>101.75267770204479</v>
      </c>
      <c r="F51" s="10">
        <v>2172</v>
      </c>
      <c r="G51" s="10">
        <v>100.2770083102493</v>
      </c>
      <c r="H51" s="10">
        <v>322</v>
      </c>
      <c r="I51" s="10">
        <v>101.8987341772152</v>
      </c>
    </row>
    <row r="52" spans="1:9" ht="12.75">
      <c r="A52" s="17" t="s">
        <v>46</v>
      </c>
      <c r="B52" s="10">
        <v>610</v>
      </c>
      <c r="C52" s="10">
        <v>102.52100840336134</v>
      </c>
      <c r="D52" s="10">
        <v>925</v>
      </c>
      <c r="E52" s="10">
        <v>101.53677277716795</v>
      </c>
      <c r="F52" s="10">
        <v>5151</v>
      </c>
      <c r="G52" s="10">
        <v>100.01941747572816</v>
      </c>
      <c r="H52" s="10">
        <v>1058</v>
      </c>
      <c r="I52" s="10">
        <v>98.60205032618826</v>
      </c>
    </row>
    <row r="53" spans="1:9" ht="12.75">
      <c r="A53" s="16" t="s">
        <v>47</v>
      </c>
      <c r="B53" s="12">
        <v>2944</v>
      </c>
      <c r="C53" s="12">
        <v>100.2724795640327</v>
      </c>
      <c r="D53" s="12">
        <v>4566</v>
      </c>
      <c r="E53" s="12">
        <v>101.965163019205</v>
      </c>
      <c r="F53" s="12">
        <v>22025</v>
      </c>
      <c r="G53" s="12">
        <v>102.03372556286483</v>
      </c>
      <c r="H53" s="12">
        <v>3706</v>
      </c>
      <c r="I53" s="12">
        <v>100.46082949308757</v>
      </c>
    </row>
    <row r="54" spans="1:9" ht="12.75">
      <c r="A54" s="36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36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36"/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6"/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6"/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36"/>
      <c r="B59" s="23"/>
      <c r="C59" s="23"/>
      <c r="E59" s="23"/>
      <c r="F59" s="23"/>
      <c r="G59" s="23"/>
      <c r="H59" s="23"/>
      <c r="I59" s="23"/>
    </row>
    <row r="60" spans="1:9" ht="12.75">
      <c r="A60" s="36"/>
      <c r="B60" s="23"/>
      <c r="C60" s="23"/>
      <c r="D60" s="23">
        <v>24</v>
      </c>
      <c r="E60" s="23"/>
      <c r="F60" s="23"/>
      <c r="G60" s="23"/>
      <c r="H60" s="23"/>
      <c r="I60" s="23"/>
    </row>
    <row r="61" spans="1:9" s="2" customFormat="1" ht="15" customHeight="1">
      <c r="A61" s="1" t="s">
        <v>186</v>
      </c>
      <c r="B61" s="1"/>
      <c r="C61" s="1"/>
      <c r="D61" s="1"/>
      <c r="E61" s="1"/>
      <c r="F61" s="1"/>
      <c r="G61" s="1"/>
      <c r="H61" s="1"/>
      <c r="I61" s="1"/>
    </row>
    <row r="62" spans="1:9" s="2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8" s="7" customFormat="1" ht="15" customHeight="1">
      <c r="A63" s="95" t="s">
        <v>303</v>
      </c>
      <c r="B63" s="90"/>
      <c r="C63" s="90"/>
      <c r="D63" s="90"/>
      <c r="E63" s="90"/>
      <c r="F63" s="90"/>
      <c r="H63" s="90" t="s">
        <v>222</v>
      </c>
    </row>
    <row r="64" spans="1:9" s="7" customFormat="1" ht="12.75" customHeight="1">
      <c r="A64" s="20"/>
      <c r="B64" s="195" t="s">
        <v>88</v>
      </c>
      <c r="C64" s="197" t="s">
        <v>305</v>
      </c>
      <c r="D64" s="195" t="s">
        <v>89</v>
      </c>
      <c r="E64" s="197" t="s">
        <v>305</v>
      </c>
      <c r="F64" s="195" t="s">
        <v>90</v>
      </c>
      <c r="G64" s="197" t="s">
        <v>305</v>
      </c>
      <c r="H64" s="195" t="s">
        <v>155</v>
      </c>
      <c r="I64" s="197" t="s">
        <v>305</v>
      </c>
    </row>
    <row r="65" spans="1:9" s="7" customFormat="1" ht="12.75">
      <c r="A65" s="21"/>
      <c r="B65" s="196"/>
      <c r="C65" s="198"/>
      <c r="D65" s="196"/>
      <c r="E65" s="198"/>
      <c r="F65" s="196"/>
      <c r="G65" s="198"/>
      <c r="H65" s="196"/>
      <c r="I65" s="198"/>
    </row>
    <row r="66" spans="1:9" ht="12.75">
      <c r="A66" s="15" t="s">
        <v>48</v>
      </c>
      <c r="B66" s="12">
        <v>32821</v>
      </c>
      <c r="C66" s="12">
        <v>100.59768282964508</v>
      </c>
      <c r="D66" s="12">
        <v>19196</v>
      </c>
      <c r="E66" s="12">
        <v>100.95188009466212</v>
      </c>
      <c r="F66" s="12">
        <v>90608</v>
      </c>
      <c r="G66" s="12">
        <v>100.82230802612693</v>
      </c>
      <c r="H66" s="12">
        <v>15979</v>
      </c>
      <c r="I66" s="12">
        <v>101.17133088514625</v>
      </c>
    </row>
    <row r="67" spans="1:9" ht="12.75">
      <c r="A67" s="17" t="s">
        <v>49</v>
      </c>
      <c r="B67" s="10">
        <v>1998</v>
      </c>
      <c r="C67" s="10">
        <v>100.55359838953196</v>
      </c>
      <c r="D67" s="10">
        <v>1937</v>
      </c>
      <c r="E67" s="10">
        <v>101.67979002624672</v>
      </c>
      <c r="F67" s="10">
        <v>15836</v>
      </c>
      <c r="G67" s="10">
        <v>100.68667344862665</v>
      </c>
      <c r="H67" s="10">
        <v>2149</v>
      </c>
      <c r="I67" s="10">
        <v>102.72466539196941</v>
      </c>
    </row>
    <row r="68" spans="1:9" ht="12.75">
      <c r="A68" s="17" t="s">
        <v>50</v>
      </c>
      <c r="B68" s="10">
        <v>766</v>
      </c>
      <c r="C68" s="10">
        <v>106.83403068340307</v>
      </c>
      <c r="D68" s="10">
        <v>373</v>
      </c>
      <c r="E68" s="10">
        <v>103.89972144846797</v>
      </c>
      <c r="F68" s="10">
        <v>2378</v>
      </c>
      <c r="G68" s="10">
        <v>100.08417508417509</v>
      </c>
      <c r="H68" s="10">
        <v>432</v>
      </c>
      <c r="I68" s="10">
        <v>100.46511627906978</v>
      </c>
    </row>
    <row r="69" spans="1:9" ht="12.75">
      <c r="A69" s="17" t="s">
        <v>51</v>
      </c>
      <c r="B69" s="10">
        <v>2333</v>
      </c>
      <c r="C69" s="10">
        <v>101.61149825783973</v>
      </c>
      <c r="D69" s="10">
        <v>959</v>
      </c>
      <c r="E69" s="10">
        <v>101.05374077976819</v>
      </c>
      <c r="F69" s="10">
        <v>8832</v>
      </c>
      <c r="G69" s="10">
        <v>101.64575900563932</v>
      </c>
      <c r="H69" s="10">
        <v>1515</v>
      </c>
      <c r="I69" s="10">
        <v>102.64227642276423</v>
      </c>
    </row>
    <row r="70" spans="1:9" ht="12.75">
      <c r="A70" s="17" t="s">
        <v>52</v>
      </c>
      <c r="B70" s="10">
        <v>1390</v>
      </c>
      <c r="C70" s="10">
        <v>102.13078618662747</v>
      </c>
      <c r="D70" s="10">
        <v>517</v>
      </c>
      <c r="E70" s="10">
        <v>100.77972709551656</v>
      </c>
      <c r="F70" s="10">
        <v>4407</v>
      </c>
      <c r="G70" s="10">
        <v>100.13633265167007</v>
      </c>
      <c r="H70" s="10">
        <v>734</v>
      </c>
      <c r="I70" s="10">
        <v>100</v>
      </c>
    </row>
    <row r="71" spans="1:9" ht="12.75">
      <c r="A71" s="17" t="s">
        <v>53</v>
      </c>
      <c r="B71" s="10">
        <v>1132</v>
      </c>
      <c r="C71" s="10">
        <v>100.44365572315883</v>
      </c>
      <c r="D71" s="10">
        <v>812</v>
      </c>
      <c r="E71" s="10">
        <v>100.24691358024691</v>
      </c>
      <c r="F71" s="10">
        <v>3042</v>
      </c>
      <c r="G71" s="10">
        <v>100.66181336863005</v>
      </c>
      <c r="H71" s="10">
        <v>591</v>
      </c>
      <c r="I71" s="10">
        <v>101.7211703958692</v>
      </c>
    </row>
    <row r="72" spans="1:9" ht="12.75">
      <c r="A72" s="17" t="s">
        <v>54</v>
      </c>
      <c r="B72" s="10">
        <v>4400</v>
      </c>
      <c r="C72" s="10">
        <v>100.27347310847767</v>
      </c>
      <c r="D72" s="10">
        <v>3452</v>
      </c>
      <c r="E72" s="10">
        <v>101.3208100968594</v>
      </c>
      <c r="F72" s="10">
        <v>10023</v>
      </c>
      <c r="G72" s="10">
        <v>101.4165739148032</v>
      </c>
      <c r="H72" s="10">
        <v>1956</v>
      </c>
      <c r="I72" s="10">
        <v>101.39968895800932</v>
      </c>
    </row>
    <row r="73" spans="1:9" ht="12.75">
      <c r="A73" s="17" t="s">
        <v>55</v>
      </c>
      <c r="B73" s="10">
        <v>1284</v>
      </c>
      <c r="C73" s="10">
        <v>98.92141756548536</v>
      </c>
      <c r="D73" s="10">
        <v>917</v>
      </c>
      <c r="E73" s="10">
        <v>100.43811610076669</v>
      </c>
      <c r="F73" s="10">
        <v>3030</v>
      </c>
      <c r="G73" s="10">
        <v>100.56422170594092</v>
      </c>
      <c r="H73" s="10">
        <v>551</v>
      </c>
      <c r="I73" s="10">
        <v>102.79850746268657</v>
      </c>
    </row>
    <row r="74" spans="1:9" ht="12.75">
      <c r="A74" s="17" t="s">
        <v>56</v>
      </c>
      <c r="B74" s="10">
        <v>3478</v>
      </c>
      <c r="C74" s="10">
        <v>100.69484655471916</v>
      </c>
      <c r="D74" s="10">
        <v>1425</v>
      </c>
      <c r="E74" s="10">
        <v>99.92987377279103</v>
      </c>
      <c r="F74" s="10">
        <v>5666</v>
      </c>
      <c r="G74" s="10">
        <v>100.38979447200566</v>
      </c>
      <c r="H74" s="10">
        <v>1185</v>
      </c>
      <c r="I74" s="10">
        <v>101.0230179028133</v>
      </c>
    </row>
    <row r="75" spans="1:9" ht="12.75">
      <c r="A75" s="17" t="s">
        <v>57</v>
      </c>
      <c r="B75" s="10">
        <v>7368</v>
      </c>
      <c r="C75" s="10">
        <v>100.29948271167983</v>
      </c>
      <c r="D75" s="10">
        <v>3802</v>
      </c>
      <c r="E75" s="10">
        <v>100.2372791985236</v>
      </c>
      <c r="F75" s="10">
        <v>11350</v>
      </c>
      <c r="G75" s="10">
        <v>100.87095627444009</v>
      </c>
      <c r="H75" s="10">
        <v>2497</v>
      </c>
      <c r="I75" s="10">
        <v>100.36173633440515</v>
      </c>
    </row>
    <row r="76" spans="1:9" ht="12.75">
      <c r="A76" s="17" t="s">
        <v>58</v>
      </c>
      <c r="B76" s="10">
        <v>3636</v>
      </c>
      <c r="C76" s="10">
        <v>100.16528925619835</v>
      </c>
      <c r="D76" s="10">
        <v>1904</v>
      </c>
      <c r="E76" s="10">
        <v>99.94750656167979</v>
      </c>
      <c r="F76" s="10">
        <v>6158</v>
      </c>
      <c r="G76" s="10">
        <v>100.03248862897986</v>
      </c>
      <c r="H76" s="10">
        <v>1173</v>
      </c>
      <c r="I76" s="10">
        <v>100.08532423208192</v>
      </c>
    </row>
    <row r="77" spans="1:9" ht="12.75">
      <c r="A77" s="17" t="s">
        <v>59</v>
      </c>
      <c r="B77" s="10">
        <v>2008</v>
      </c>
      <c r="C77" s="10">
        <v>100.09970089730808</v>
      </c>
      <c r="D77" s="10">
        <v>1221</v>
      </c>
      <c r="E77" s="10">
        <v>101.58069883527455</v>
      </c>
      <c r="F77" s="10">
        <v>9662</v>
      </c>
      <c r="G77" s="10">
        <v>101.45962406804578</v>
      </c>
      <c r="H77" s="10">
        <v>1506</v>
      </c>
      <c r="I77" s="10">
        <v>100.26631158455392</v>
      </c>
    </row>
    <row r="78" spans="1:9" ht="12.75">
      <c r="A78" s="17" t="s">
        <v>60</v>
      </c>
      <c r="B78" s="10">
        <v>1120</v>
      </c>
      <c r="C78" s="10">
        <v>99.8217468805704</v>
      </c>
      <c r="D78" s="10">
        <v>829</v>
      </c>
      <c r="E78" s="10">
        <v>102.85359801488833</v>
      </c>
      <c r="F78" s="10">
        <v>3634</v>
      </c>
      <c r="G78" s="10">
        <v>100.55340343110126</v>
      </c>
      <c r="H78" s="10">
        <v>606</v>
      </c>
      <c r="I78" s="10">
        <v>99.835255354201</v>
      </c>
    </row>
    <row r="79" spans="1:9" ht="12.75">
      <c r="A79" s="17" t="s">
        <v>61</v>
      </c>
      <c r="B79" s="10">
        <v>1908</v>
      </c>
      <c r="C79" s="10">
        <v>100.73917634635691</v>
      </c>
      <c r="D79" s="10">
        <v>1048</v>
      </c>
      <c r="E79" s="10">
        <v>102.04479065238559</v>
      </c>
      <c r="F79" s="10">
        <v>6590</v>
      </c>
      <c r="G79" s="10">
        <v>100.33495736906212</v>
      </c>
      <c r="H79" s="10">
        <v>1084</v>
      </c>
      <c r="I79" s="10">
        <v>100.93109869646182</v>
      </c>
    </row>
    <row r="80" spans="1:9" ht="12.75">
      <c r="A80" s="15" t="s">
        <v>62</v>
      </c>
      <c r="B80" s="9">
        <v>27848</v>
      </c>
      <c r="C80" s="9">
        <v>100.77076171521622</v>
      </c>
      <c r="D80" s="9">
        <v>31734</v>
      </c>
      <c r="E80" s="9">
        <v>100.88698140200285</v>
      </c>
      <c r="F80" s="9">
        <v>114351</v>
      </c>
      <c r="G80" s="9">
        <v>100.35014743049706</v>
      </c>
      <c r="H80" s="9">
        <v>23414</v>
      </c>
      <c r="I80" s="9">
        <v>100.40308747855917</v>
      </c>
    </row>
    <row r="81" spans="1:9" ht="12.75">
      <c r="A81" s="18" t="s">
        <v>63</v>
      </c>
      <c r="B81" s="11">
        <v>2227</v>
      </c>
      <c r="C81" s="11">
        <v>102.72140221402215</v>
      </c>
      <c r="D81" s="11">
        <v>3281</v>
      </c>
      <c r="E81" s="11">
        <v>100.36708473539309</v>
      </c>
      <c r="F81" s="11">
        <v>10729</v>
      </c>
      <c r="G81" s="11">
        <v>100.1867588010085</v>
      </c>
      <c r="H81" s="11">
        <v>2218</v>
      </c>
      <c r="I81" s="11">
        <v>100</v>
      </c>
    </row>
    <row r="82" spans="1:9" ht="12.75">
      <c r="A82" s="17" t="s">
        <v>64</v>
      </c>
      <c r="B82" s="10">
        <v>1847</v>
      </c>
      <c r="C82" s="10">
        <v>99.46149703823372</v>
      </c>
      <c r="D82" s="10">
        <v>2536</v>
      </c>
      <c r="E82" s="10">
        <v>100.47543581616483</v>
      </c>
      <c r="F82" s="10">
        <v>9295</v>
      </c>
      <c r="G82" s="10">
        <v>100.45390684102453</v>
      </c>
      <c r="H82" s="10">
        <v>1545</v>
      </c>
      <c r="I82" s="10">
        <v>100</v>
      </c>
    </row>
    <row r="83" spans="1:9" ht="12.75">
      <c r="A83" s="17" t="s">
        <v>65</v>
      </c>
      <c r="B83" s="10">
        <v>3535</v>
      </c>
      <c r="C83" s="10">
        <v>101.60965794768613</v>
      </c>
      <c r="D83" s="10">
        <v>2202</v>
      </c>
      <c r="E83" s="10">
        <v>101.66204986149584</v>
      </c>
      <c r="F83" s="10">
        <v>9757</v>
      </c>
      <c r="G83" s="10">
        <v>100.36000822875953</v>
      </c>
      <c r="H83" s="10">
        <v>2518</v>
      </c>
      <c r="I83" s="10">
        <v>101.16512655685015</v>
      </c>
    </row>
    <row r="84" spans="1:9" ht="12.75">
      <c r="A84" s="17" t="s">
        <v>66</v>
      </c>
      <c r="B84" s="10">
        <v>1476</v>
      </c>
      <c r="C84" s="10">
        <v>100.40816326530613</v>
      </c>
      <c r="D84" s="10">
        <v>1104</v>
      </c>
      <c r="E84" s="10">
        <v>100.5464480874317</v>
      </c>
      <c r="F84" s="10">
        <v>4722</v>
      </c>
      <c r="G84" s="10">
        <v>100.12722646310432</v>
      </c>
      <c r="H84" s="10">
        <v>1021</v>
      </c>
      <c r="I84" s="10">
        <v>99.51267056530214</v>
      </c>
    </row>
    <row r="85" spans="1:9" ht="12.75">
      <c r="A85" s="17" t="s">
        <v>67</v>
      </c>
      <c r="B85" s="10">
        <v>580</v>
      </c>
      <c r="C85" s="10">
        <v>99.82788296041308</v>
      </c>
      <c r="D85" s="10">
        <v>801</v>
      </c>
      <c r="E85" s="10">
        <v>102.29885057471265</v>
      </c>
      <c r="F85" s="10">
        <v>1536</v>
      </c>
      <c r="G85" s="10">
        <v>100</v>
      </c>
      <c r="H85" s="10">
        <v>301</v>
      </c>
      <c r="I85" s="10">
        <v>98.36601307189542</v>
      </c>
    </row>
    <row r="86" spans="1:9" ht="12.75">
      <c r="A86" s="17" t="s">
        <v>68</v>
      </c>
      <c r="B86" s="10">
        <v>2958</v>
      </c>
      <c r="C86" s="10">
        <v>101.440329218107</v>
      </c>
      <c r="D86" s="10">
        <v>3321</v>
      </c>
      <c r="E86" s="10">
        <v>100.5449591280654</v>
      </c>
      <c r="F86" s="10">
        <v>14933</v>
      </c>
      <c r="G86" s="10">
        <v>100.43042571793666</v>
      </c>
      <c r="H86" s="10">
        <v>2719</v>
      </c>
      <c r="I86" s="10">
        <v>100.18422991893883</v>
      </c>
    </row>
    <row r="87" spans="1:9" ht="12.75">
      <c r="A87" s="17" t="s">
        <v>69</v>
      </c>
      <c r="B87" s="10">
        <v>5310</v>
      </c>
      <c r="C87" s="10">
        <v>100.75901328273244</v>
      </c>
      <c r="D87" s="10">
        <v>6286</v>
      </c>
      <c r="E87" s="10">
        <v>100.28717294192727</v>
      </c>
      <c r="F87" s="10">
        <v>23592</v>
      </c>
      <c r="G87" s="10">
        <v>100.59267471112439</v>
      </c>
      <c r="H87" s="10">
        <v>4480</v>
      </c>
      <c r="I87" s="10">
        <v>100.9691232814965</v>
      </c>
    </row>
    <row r="88" spans="1:9" ht="12.75">
      <c r="A88" s="17" t="s">
        <v>70</v>
      </c>
      <c r="B88" s="10">
        <v>2465</v>
      </c>
      <c r="C88" s="10">
        <v>99.9189298743413</v>
      </c>
      <c r="D88" s="10">
        <v>1952</v>
      </c>
      <c r="E88" s="10">
        <v>100.72239422084624</v>
      </c>
      <c r="F88" s="10">
        <v>8036</v>
      </c>
      <c r="G88" s="10">
        <v>100.2369963826868</v>
      </c>
      <c r="H88" s="10">
        <v>1918</v>
      </c>
      <c r="I88" s="10">
        <v>99.48132780082987</v>
      </c>
    </row>
    <row r="89" spans="1:9" ht="12.75">
      <c r="A89" s="17" t="s">
        <v>71</v>
      </c>
      <c r="B89" s="10">
        <v>1356</v>
      </c>
      <c r="C89" s="10">
        <v>97.90613718411552</v>
      </c>
      <c r="D89" s="10">
        <v>1541</v>
      </c>
      <c r="E89" s="10">
        <v>101.5820698747528</v>
      </c>
      <c r="F89" s="10">
        <v>5503</v>
      </c>
      <c r="G89" s="10">
        <v>100.18204988166757</v>
      </c>
      <c r="H89" s="10">
        <v>999</v>
      </c>
      <c r="I89" s="10">
        <v>99.80019980019979</v>
      </c>
    </row>
    <row r="90" spans="1:9" ht="12.75">
      <c r="A90" s="17" t="s">
        <v>72</v>
      </c>
      <c r="B90" s="10">
        <v>1069</v>
      </c>
      <c r="C90" s="10">
        <v>100.28142589118198</v>
      </c>
      <c r="D90" s="10">
        <v>1679</v>
      </c>
      <c r="E90" s="10">
        <v>100.84084084084084</v>
      </c>
      <c r="F90" s="10">
        <v>7362</v>
      </c>
      <c r="G90" s="10">
        <v>100.21780560849443</v>
      </c>
      <c r="H90" s="10">
        <v>1661</v>
      </c>
      <c r="I90" s="10">
        <v>100.72771376591874</v>
      </c>
    </row>
    <row r="91" spans="1:9" ht="12.75">
      <c r="A91" s="17" t="s">
        <v>73</v>
      </c>
      <c r="B91" s="10">
        <v>699</v>
      </c>
      <c r="C91" s="10">
        <v>102.19298245614034</v>
      </c>
      <c r="D91" s="10">
        <v>954</v>
      </c>
      <c r="E91" s="10">
        <v>101.59744408945687</v>
      </c>
      <c r="F91" s="10">
        <v>2955</v>
      </c>
      <c r="G91" s="10">
        <v>100.16949152542374</v>
      </c>
      <c r="H91" s="10">
        <v>531</v>
      </c>
      <c r="I91" s="10">
        <v>102.11538461538461</v>
      </c>
    </row>
    <row r="92" spans="1:9" ht="12.75">
      <c r="A92" s="17" t="s">
        <v>74</v>
      </c>
      <c r="B92" s="10">
        <v>1017</v>
      </c>
      <c r="C92" s="10">
        <v>100.49407114624506</v>
      </c>
      <c r="D92" s="10">
        <v>1493</v>
      </c>
      <c r="E92" s="10">
        <v>102.33036326250857</v>
      </c>
      <c r="F92" s="10">
        <v>4761</v>
      </c>
      <c r="G92" s="10">
        <v>100.42185192997258</v>
      </c>
      <c r="H92" s="10">
        <v>841</v>
      </c>
      <c r="I92" s="10">
        <v>100.11904761904762</v>
      </c>
    </row>
    <row r="93" spans="1:9" ht="12.75">
      <c r="A93" s="16" t="s">
        <v>75</v>
      </c>
      <c r="B93" s="12">
        <v>3309</v>
      </c>
      <c r="C93" s="12">
        <v>100.8841463414634</v>
      </c>
      <c r="D93" s="12">
        <v>4584</v>
      </c>
      <c r="E93" s="12">
        <v>101.28148475475034</v>
      </c>
      <c r="F93" s="12">
        <v>11170</v>
      </c>
      <c r="G93" s="12">
        <v>100.20633354265722</v>
      </c>
      <c r="H93" s="12">
        <v>2662</v>
      </c>
      <c r="I93" s="12">
        <v>100.5666792595391</v>
      </c>
    </row>
    <row r="94" spans="1:9" ht="12.75">
      <c r="A94" s="15" t="s">
        <v>76</v>
      </c>
      <c r="B94" s="9">
        <v>40641</v>
      </c>
      <c r="C94" s="9">
        <v>101.49592927426202</v>
      </c>
      <c r="D94" s="9">
        <v>24606</v>
      </c>
      <c r="E94" s="9">
        <v>101.84181118331195</v>
      </c>
      <c r="F94" s="9">
        <v>108776</v>
      </c>
      <c r="G94" s="9">
        <v>100.87075864499198</v>
      </c>
      <c r="H94" s="9">
        <v>21851</v>
      </c>
      <c r="I94" s="9">
        <v>100.18798716185235</v>
      </c>
    </row>
    <row r="95" spans="1:9" ht="12.75">
      <c r="A95" s="17" t="s">
        <v>77</v>
      </c>
      <c r="B95" s="10">
        <v>1579</v>
      </c>
      <c r="C95" s="10">
        <v>102.33311730395333</v>
      </c>
      <c r="D95" s="10">
        <v>1899</v>
      </c>
      <c r="E95" s="10">
        <v>101.33404482390608</v>
      </c>
      <c r="F95" s="10">
        <v>4262</v>
      </c>
      <c r="G95" s="10">
        <v>100.30595434219816</v>
      </c>
      <c r="H95" s="10">
        <v>941</v>
      </c>
      <c r="I95" s="10">
        <v>100.21299254526093</v>
      </c>
    </row>
    <row r="96" spans="1:9" ht="12.75">
      <c r="A96" s="17" t="s">
        <v>78</v>
      </c>
      <c r="B96" s="10">
        <v>2311</v>
      </c>
      <c r="C96" s="10">
        <v>100.52196607220532</v>
      </c>
      <c r="D96" s="10">
        <v>1399</v>
      </c>
      <c r="E96" s="10">
        <v>105.03003003003002</v>
      </c>
      <c r="F96" s="10">
        <v>10096</v>
      </c>
      <c r="G96" s="10">
        <v>101.1623246492986</v>
      </c>
      <c r="H96" s="10">
        <v>1594</v>
      </c>
      <c r="I96" s="10">
        <v>100.37783375314862</v>
      </c>
    </row>
    <row r="97" spans="1:9" ht="12.75">
      <c r="A97" s="17" t="s">
        <v>79</v>
      </c>
      <c r="B97" s="10">
        <v>2668</v>
      </c>
      <c r="C97" s="10">
        <v>101.90985485103133</v>
      </c>
      <c r="D97" s="10">
        <v>1868</v>
      </c>
      <c r="E97" s="10">
        <v>100.80949811117108</v>
      </c>
      <c r="F97" s="10">
        <v>11993</v>
      </c>
      <c r="G97" s="10">
        <v>101.10436688585398</v>
      </c>
      <c r="H97" s="10">
        <v>2000</v>
      </c>
      <c r="I97" s="10">
        <v>100.85728693898135</v>
      </c>
    </row>
    <row r="98" spans="1:9" ht="12.75">
      <c r="A98" s="17" t="s">
        <v>80</v>
      </c>
      <c r="B98" s="10">
        <v>1250</v>
      </c>
      <c r="C98" s="10">
        <v>102.04081632653062</v>
      </c>
      <c r="D98" s="10">
        <v>681</v>
      </c>
      <c r="E98" s="10">
        <v>101.03857566765579</v>
      </c>
      <c r="F98" s="10">
        <v>4382</v>
      </c>
      <c r="G98" s="10">
        <v>102.33535730966838</v>
      </c>
      <c r="H98" s="10">
        <v>768</v>
      </c>
      <c r="I98" s="10">
        <v>99.09677419354838</v>
      </c>
    </row>
    <row r="99" spans="1:9" ht="12.75">
      <c r="A99" s="17" t="s">
        <v>81</v>
      </c>
      <c r="B99" s="10">
        <v>2356</v>
      </c>
      <c r="C99" s="10">
        <v>100.7698887938409</v>
      </c>
      <c r="D99" s="10">
        <v>1156</v>
      </c>
      <c r="E99" s="10">
        <v>102.75555555555556</v>
      </c>
      <c r="F99" s="10">
        <v>7253</v>
      </c>
      <c r="G99" s="10">
        <v>101.5115465360392</v>
      </c>
      <c r="H99" s="10">
        <v>1414</v>
      </c>
      <c r="I99" s="10">
        <v>100.56899004267426</v>
      </c>
    </row>
    <row r="100" spans="1:9" ht="12.75">
      <c r="A100" s="17" t="s">
        <v>82</v>
      </c>
      <c r="B100" s="10">
        <v>5859</v>
      </c>
      <c r="C100" s="10">
        <v>101.03466114847389</v>
      </c>
      <c r="D100" s="10">
        <v>3176</v>
      </c>
      <c r="E100" s="10">
        <v>103.75694217575955</v>
      </c>
      <c r="F100" s="10">
        <v>15515</v>
      </c>
      <c r="G100" s="10">
        <v>101.15399660972749</v>
      </c>
      <c r="H100" s="10">
        <v>3612</v>
      </c>
      <c r="I100" s="10">
        <v>99.55898566703418</v>
      </c>
    </row>
    <row r="101" spans="1:9" ht="12.75">
      <c r="A101" s="17" t="s">
        <v>83</v>
      </c>
      <c r="B101" s="10">
        <v>5919</v>
      </c>
      <c r="C101" s="10">
        <v>100.97236438075743</v>
      </c>
      <c r="D101" s="10">
        <v>3907</v>
      </c>
      <c r="E101" s="10">
        <v>101.1914011914012</v>
      </c>
      <c r="F101" s="10">
        <v>15028</v>
      </c>
      <c r="G101" s="10">
        <v>100.50829320492242</v>
      </c>
      <c r="H101" s="10">
        <v>3100</v>
      </c>
      <c r="I101" s="10">
        <v>100.6820396232543</v>
      </c>
    </row>
    <row r="102" spans="1:9" ht="12.75">
      <c r="A102" s="17" t="s">
        <v>84</v>
      </c>
      <c r="B102" s="10">
        <v>4842</v>
      </c>
      <c r="C102" s="10">
        <v>102.82437884901252</v>
      </c>
      <c r="D102" s="10">
        <v>2356</v>
      </c>
      <c r="E102" s="10">
        <v>101.02915951972555</v>
      </c>
      <c r="F102" s="10">
        <v>8571</v>
      </c>
      <c r="G102" s="10">
        <v>100.66948555320647</v>
      </c>
      <c r="H102" s="10">
        <v>1601</v>
      </c>
      <c r="I102" s="10">
        <v>99.75077881619939</v>
      </c>
    </row>
    <row r="103" spans="1:9" ht="12.75">
      <c r="A103" s="17" t="s">
        <v>85</v>
      </c>
      <c r="B103" s="10">
        <v>1695</v>
      </c>
      <c r="C103" s="10">
        <v>101.8018018018018</v>
      </c>
      <c r="D103" s="10">
        <v>1414</v>
      </c>
      <c r="E103" s="10">
        <v>100.1416430594901</v>
      </c>
      <c r="F103" s="10">
        <v>3050</v>
      </c>
      <c r="G103" s="10">
        <v>102.07496653279786</v>
      </c>
      <c r="H103" s="10">
        <v>553</v>
      </c>
      <c r="I103" s="10">
        <v>100.54545454545453</v>
      </c>
    </row>
    <row r="104" spans="1:9" ht="12.75">
      <c r="A104" s="17" t="s">
        <v>86</v>
      </c>
      <c r="B104" s="10">
        <v>4053</v>
      </c>
      <c r="C104" s="10">
        <v>101.68088309081786</v>
      </c>
      <c r="D104" s="10">
        <v>2908</v>
      </c>
      <c r="E104" s="10">
        <v>101.39470013947</v>
      </c>
      <c r="F104" s="10">
        <v>13776</v>
      </c>
      <c r="G104" s="10">
        <v>100.25471217524198</v>
      </c>
      <c r="H104" s="10">
        <v>3105</v>
      </c>
      <c r="I104" s="10">
        <v>100.29069767441861</v>
      </c>
    </row>
    <row r="105" spans="1:9" ht="12.75">
      <c r="A105" s="16" t="s">
        <v>87</v>
      </c>
      <c r="B105" s="12">
        <v>8109</v>
      </c>
      <c r="C105" s="12">
        <v>101.38784696174044</v>
      </c>
      <c r="D105" s="12">
        <v>3842</v>
      </c>
      <c r="E105" s="12">
        <v>101.93685327673123</v>
      </c>
      <c r="F105" s="12">
        <v>14850</v>
      </c>
      <c r="G105" s="12">
        <v>100.43284187745165</v>
      </c>
      <c r="H105" s="12">
        <v>3163</v>
      </c>
      <c r="I105" s="12">
        <v>100.06327111673521</v>
      </c>
    </row>
    <row r="106" spans="1:9" ht="12.75">
      <c r="A106" s="19" t="s">
        <v>180</v>
      </c>
      <c r="B106" s="13"/>
      <c r="C106" s="98"/>
      <c r="D106" s="13"/>
      <c r="E106" s="13"/>
      <c r="F106" s="13"/>
      <c r="G106" s="13"/>
      <c r="H106" s="13"/>
      <c r="I106" s="13"/>
    </row>
    <row r="107" spans="1:9" ht="12.75">
      <c r="A107" s="19" t="s">
        <v>91</v>
      </c>
      <c r="B107" s="13"/>
      <c r="C107" s="98"/>
      <c r="D107" s="13"/>
      <c r="E107" s="13"/>
      <c r="F107" s="13"/>
      <c r="G107" s="13"/>
      <c r="H107" s="13"/>
      <c r="I107" s="13"/>
    </row>
    <row r="108" spans="1:9" ht="12.75">
      <c r="A108" s="19" t="s">
        <v>92</v>
      </c>
      <c r="B108" s="13"/>
      <c r="C108" s="98"/>
      <c r="D108" s="13"/>
      <c r="E108" s="13"/>
      <c r="F108" s="13"/>
      <c r="G108" s="13"/>
      <c r="H108" s="13"/>
      <c r="I108" s="13"/>
    </row>
    <row r="109" spans="1:9" ht="12.75">
      <c r="A109" s="19" t="s">
        <v>93</v>
      </c>
      <c r="B109" s="13"/>
      <c r="C109" s="98"/>
      <c r="D109" s="13"/>
      <c r="E109" s="13"/>
      <c r="F109" s="13"/>
      <c r="G109" s="13"/>
      <c r="H109" s="13"/>
      <c r="I109" s="13"/>
    </row>
    <row r="110" spans="1:9" ht="12.75">
      <c r="A110" s="7"/>
      <c r="B110" s="13"/>
      <c r="C110" s="98"/>
      <c r="D110" s="13"/>
      <c r="E110" s="13"/>
      <c r="F110" s="13"/>
      <c r="G110" s="13"/>
      <c r="H110" s="13"/>
      <c r="I110" s="13"/>
    </row>
    <row r="111" spans="2:9" ht="12.75">
      <c r="B111" s="13"/>
      <c r="C111" s="98"/>
      <c r="D111" s="13"/>
      <c r="E111" s="13"/>
      <c r="F111" s="13"/>
      <c r="G111" s="13"/>
      <c r="H111" s="13"/>
      <c r="I111" s="13"/>
    </row>
    <row r="112" spans="2:9" ht="12.75">
      <c r="B112" s="13"/>
      <c r="C112" s="98"/>
      <c r="D112" s="13"/>
      <c r="E112" s="13"/>
      <c r="F112" s="13"/>
      <c r="G112" s="13"/>
      <c r="H112" s="13"/>
      <c r="I112" s="13"/>
    </row>
    <row r="113" spans="2:9" ht="12.75">
      <c r="B113" s="13"/>
      <c r="C113" s="98"/>
      <c r="D113" s="13"/>
      <c r="E113" s="13"/>
      <c r="F113" s="13"/>
      <c r="G113" s="13"/>
      <c r="H113" s="13"/>
      <c r="I113" s="13"/>
    </row>
    <row r="114" spans="2:9" ht="12.75">
      <c r="B114" s="13"/>
      <c r="C114" s="98"/>
      <c r="D114" s="13"/>
      <c r="E114" s="13"/>
      <c r="F114" s="13"/>
      <c r="G114" s="13"/>
      <c r="H114" s="13"/>
      <c r="I114" s="13"/>
    </row>
    <row r="115" spans="2:9" ht="12.75">
      <c r="B115" s="13"/>
      <c r="C115" s="98"/>
      <c r="D115" s="13"/>
      <c r="E115" s="13"/>
      <c r="F115" s="13"/>
      <c r="G115" s="13"/>
      <c r="H115" s="13"/>
      <c r="I115" s="13"/>
    </row>
    <row r="116" spans="2:9" ht="12.75">
      <c r="B116" s="13"/>
      <c r="C116" s="98"/>
      <c r="D116" s="13"/>
      <c r="E116" s="13"/>
      <c r="F116" s="13"/>
      <c r="G116" s="13"/>
      <c r="H116" s="13"/>
      <c r="I116" s="13"/>
    </row>
    <row r="117" spans="2:9" ht="12.75">
      <c r="B117" s="13"/>
      <c r="C117" s="98"/>
      <c r="E117" s="13"/>
      <c r="F117" s="13"/>
      <c r="G117" s="13"/>
      <c r="H117" s="13"/>
      <c r="I117" s="13"/>
    </row>
    <row r="118" spans="2:9" ht="12.75">
      <c r="B118" s="13"/>
      <c r="C118" s="98"/>
      <c r="D118" s="13"/>
      <c r="E118" s="13"/>
      <c r="F118" s="13"/>
      <c r="G118" s="13"/>
      <c r="H118" s="13"/>
      <c r="I118" s="13"/>
    </row>
    <row r="119" spans="2:9" ht="12.75">
      <c r="B119" s="13"/>
      <c r="C119" s="98"/>
      <c r="D119" s="13"/>
      <c r="E119" s="13"/>
      <c r="F119" s="13"/>
      <c r="G119" s="13"/>
      <c r="H119" s="13"/>
      <c r="I119" s="13"/>
    </row>
    <row r="120" spans="2:9" ht="12.75">
      <c r="B120" s="13"/>
      <c r="C120" s="98"/>
      <c r="D120" s="23">
        <v>25</v>
      </c>
      <c r="E120" s="13"/>
      <c r="F120" s="13"/>
      <c r="G120" s="13"/>
      <c r="H120" s="13"/>
      <c r="I120" s="13"/>
    </row>
    <row r="121" spans="2:9" ht="12.75">
      <c r="B121" s="13"/>
      <c r="C121" s="98"/>
      <c r="D121" s="13"/>
      <c r="E121" s="13"/>
      <c r="F121" s="13"/>
      <c r="G121" s="13"/>
      <c r="H121" s="13"/>
      <c r="I121" s="13"/>
    </row>
    <row r="122" ht="12.75">
      <c r="C122" s="97"/>
    </row>
    <row r="123" ht="12.75">
      <c r="C123" s="97"/>
    </row>
    <row r="124" ht="12.75">
      <c r="C124" s="97"/>
    </row>
    <row r="125" ht="12.75">
      <c r="C125" s="97"/>
    </row>
    <row r="126" ht="12.75">
      <c r="C126" s="97"/>
    </row>
    <row r="127" ht="12.75">
      <c r="C127" s="97"/>
    </row>
    <row r="128" ht="12.75">
      <c r="C128" s="97"/>
    </row>
    <row r="129" ht="12.75">
      <c r="C129" s="97"/>
    </row>
    <row r="130" ht="12.75">
      <c r="C130" s="97"/>
    </row>
    <row r="131" ht="12.75">
      <c r="C131" s="97"/>
    </row>
    <row r="132" ht="12.75">
      <c r="C132" s="97"/>
    </row>
    <row r="133" ht="12.75">
      <c r="C133" s="97"/>
    </row>
    <row r="134" ht="12.75">
      <c r="C134" s="97"/>
    </row>
    <row r="135" ht="12.75">
      <c r="C135" s="97"/>
    </row>
    <row r="136" ht="12.75">
      <c r="C136" s="97"/>
    </row>
    <row r="137" ht="12.75">
      <c r="C137" s="97"/>
    </row>
    <row r="138" ht="12.75">
      <c r="C138" s="97"/>
    </row>
    <row r="139" ht="12.75">
      <c r="C139" s="97"/>
    </row>
    <row r="140" ht="12.75">
      <c r="C140" s="97"/>
    </row>
    <row r="141" ht="12.75">
      <c r="C141" s="97"/>
    </row>
    <row r="142" ht="12.75">
      <c r="C142" s="97"/>
    </row>
    <row r="143" ht="12.75">
      <c r="C143" s="97"/>
    </row>
    <row r="144" ht="12.75">
      <c r="C144" s="97"/>
    </row>
    <row r="145" ht="12.75">
      <c r="C145" s="97"/>
    </row>
    <row r="146" ht="12.75">
      <c r="C146" s="97"/>
    </row>
    <row r="147" ht="12.75">
      <c r="C147" s="97"/>
    </row>
    <row r="148" ht="12.75">
      <c r="C148" s="97"/>
    </row>
    <row r="149" ht="12.75">
      <c r="C149" s="97"/>
    </row>
    <row r="150" ht="12.75">
      <c r="C150" s="97"/>
    </row>
    <row r="151" ht="12.75">
      <c r="C151" s="97"/>
    </row>
    <row r="152" ht="12.75">
      <c r="C152" s="97"/>
    </row>
    <row r="153" ht="12.75">
      <c r="C153" s="97"/>
    </row>
    <row r="154" ht="12.75">
      <c r="C154" s="97"/>
    </row>
    <row r="155" ht="12.75">
      <c r="C155" s="97"/>
    </row>
    <row r="156" ht="12.75">
      <c r="C156" s="97"/>
    </row>
    <row r="157" ht="12.75">
      <c r="C157" s="97"/>
    </row>
    <row r="158" ht="12.75">
      <c r="C158" s="97"/>
    </row>
    <row r="159" ht="12.75">
      <c r="C159" s="97"/>
    </row>
    <row r="160" ht="12.75">
      <c r="C160" s="97"/>
    </row>
    <row r="161" ht="12.75">
      <c r="C161" s="97"/>
    </row>
    <row r="162" ht="12.75">
      <c r="C162" s="97"/>
    </row>
    <row r="163" ht="12.75">
      <c r="C163" s="97"/>
    </row>
    <row r="164" ht="12.75">
      <c r="C164" s="97"/>
    </row>
    <row r="165" ht="12.75">
      <c r="C165" s="97"/>
    </row>
    <row r="166" ht="12.75">
      <c r="C166" s="97"/>
    </row>
    <row r="167" ht="12.75">
      <c r="C167" s="97"/>
    </row>
    <row r="168" ht="12.75">
      <c r="C168" s="97"/>
    </row>
    <row r="169" ht="12.75">
      <c r="C169" s="97"/>
    </row>
    <row r="170" ht="12.75">
      <c r="C170" s="97"/>
    </row>
    <row r="171" ht="12.75">
      <c r="C171" s="97"/>
    </row>
    <row r="172" ht="12.75">
      <c r="C172" s="97"/>
    </row>
    <row r="173" ht="12.75">
      <c r="C173" s="97"/>
    </row>
    <row r="174" ht="12.75">
      <c r="C174" s="97"/>
    </row>
    <row r="175" ht="12.75">
      <c r="C175" s="97"/>
    </row>
    <row r="176" ht="12.75">
      <c r="C176" s="97"/>
    </row>
    <row r="177" ht="12.75">
      <c r="C177" s="97"/>
    </row>
    <row r="178" ht="12.75">
      <c r="C178" s="97"/>
    </row>
    <row r="179" ht="12.75">
      <c r="C179" s="97"/>
    </row>
    <row r="180" ht="12.75">
      <c r="C180" s="97"/>
    </row>
    <row r="181" ht="12.75">
      <c r="C181" s="97"/>
    </row>
    <row r="182" ht="12.75">
      <c r="C182" s="97"/>
    </row>
    <row r="183" ht="12.75">
      <c r="C183" s="97"/>
    </row>
    <row r="184" ht="12.75">
      <c r="C184" s="97"/>
    </row>
    <row r="185" ht="12.75">
      <c r="C185" s="97"/>
    </row>
    <row r="186" ht="12.75">
      <c r="C186" s="97"/>
    </row>
    <row r="187" ht="12.75">
      <c r="C187" s="97"/>
    </row>
    <row r="188" ht="12.75">
      <c r="C188" s="97"/>
    </row>
    <row r="189" ht="12.75">
      <c r="C189" s="97"/>
    </row>
    <row r="190" ht="12.75">
      <c r="C190" s="97"/>
    </row>
    <row r="191" ht="12.75">
      <c r="C191" s="97"/>
    </row>
    <row r="192" ht="12.75">
      <c r="C192" s="97"/>
    </row>
    <row r="193" ht="12.75">
      <c r="C193" s="97"/>
    </row>
    <row r="194" ht="12.75">
      <c r="C194" s="97"/>
    </row>
    <row r="195" ht="12.75">
      <c r="C195" s="97"/>
    </row>
    <row r="196" ht="12.75">
      <c r="C196" s="97"/>
    </row>
    <row r="197" ht="12.75">
      <c r="C197" s="97"/>
    </row>
    <row r="198" ht="12.75">
      <c r="C198" s="97"/>
    </row>
    <row r="199" ht="12.75">
      <c r="C199" s="97"/>
    </row>
    <row r="200" ht="12.75">
      <c r="C200" s="97"/>
    </row>
    <row r="201" ht="12.75">
      <c r="C201" s="97"/>
    </row>
    <row r="202" ht="12.75">
      <c r="C202" s="97"/>
    </row>
    <row r="203" ht="12.75">
      <c r="C203" s="97"/>
    </row>
    <row r="204" ht="12.75">
      <c r="C204" s="97"/>
    </row>
    <row r="205" ht="12.75">
      <c r="C205" s="97"/>
    </row>
    <row r="206" ht="12.75">
      <c r="C206" s="97"/>
    </row>
    <row r="207" ht="12.75">
      <c r="C207" s="97"/>
    </row>
    <row r="208" ht="12.75">
      <c r="C208" s="97"/>
    </row>
    <row r="209" ht="12.75">
      <c r="C209" s="97"/>
    </row>
    <row r="210" ht="12.75">
      <c r="C210" s="97"/>
    </row>
    <row r="211" ht="12.75">
      <c r="C211" s="97"/>
    </row>
    <row r="212" ht="12.75">
      <c r="C212" s="97"/>
    </row>
    <row r="213" ht="12.75">
      <c r="C213" s="97"/>
    </row>
    <row r="214" ht="12.75">
      <c r="C214" s="97"/>
    </row>
    <row r="215" ht="12.75">
      <c r="C215" s="97"/>
    </row>
    <row r="216" ht="12.75">
      <c r="C216" s="97"/>
    </row>
    <row r="217" ht="12.75">
      <c r="C217" s="97"/>
    </row>
    <row r="218" ht="12.75">
      <c r="C218" s="97"/>
    </row>
    <row r="219" ht="12.75">
      <c r="C219" s="97"/>
    </row>
    <row r="220" ht="12.75">
      <c r="C220" s="97"/>
    </row>
    <row r="221" ht="12.75">
      <c r="C221" s="97"/>
    </row>
    <row r="222" ht="12.75">
      <c r="C222" s="97"/>
    </row>
    <row r="223" ht="12.75">
      <c r="C223" s="97"/>
    </row>
    <row r="224" ht="12.75">
      <c r="C224" s="97"/>
    </row>
    <row r="225" ht="12.75">
      <c r="C225" s="97"/>
    </row>
    <row r="226" ht="12.75">
      <c r="C226" s="97"/>
    </row>
    <row r="227" ht="12.75">
      <c r="C227" s="97"/>
    </row>
    <row r="228" ht="12.75">
      <c r="C228" s="97"/>
    </row>
    <row r="229" ht="12.75">
      <c r="C229" s="97"/>
    </row>
    <row r="230" ht="12.75">
      <c r="C230" s="97"/>
    </row>
    <row r="231" ht="12.75">
      <c r="C231" s="97"/>
    </row>
    <row r="232" ht="12.75">
      <c r="C232" s="97"/>
    </row>
    <row r="233" ht="12.75">
      <c r="C233" s="97"/>
    </row>
    <row r="234" ht="12.75">
      <c r="C234" s="97"/>
    </row>
    <row r="235" ht="12.75">
      <c r="C235" s="97"/>
    </row>
    <row r="236" ht="12.75">
      <c r="C236" s="97"/>
    </row>
    <row r="237" ht="12.75">
      <c r="C237" s="97"/>
    </row>
    <row r="238" ht="12.75">
      <c r="C238" s="97"/>
    </row>
    <row r="239" ht="12.75">
      <c r="C239" s="97"/>
    </row>
    <row r="240" ht="12.75">
      <c r="C240" s="97"/>
    </row>
    <row r="241" ht="12.75">
      <c r="C241" s="97"/>
    </row>
    <row r="242" ht="12.75">
      <c r="C242" s="97"/>
    </row>
    <row r="243" ht="12.75">
      <c r="C243" s="97"/>
    </row>
    <row r="244" ht="12.75">
      <c r="C244" s="97"/>
    </row>
    <row r="245" ht="12.75">
      <c r="C245" s="97"/>
    </row>
    <row r="246" ht="12.75">
      <c r="C246" s="97"/>
    </row>
    <row r="247" ht="12.75">
      <c r="C247" s="97"/>
    </row>
    <row r="248" ht="12.75">
      <c r="C248" s="97"/>
    </row>
    <row r="249" ht="12.75">
      <c r="C249" s="97"/>
    </row>
    <row r="250" ht="12.75">
      <c r="C250" s="97"/>
    </row>
    <row r="251" ht="12.75">
      <c r="C251" s="97"/>
    </row>
    <row r="252" ht="12.75">
      <c r="C252" s="97"/>
    </row>
    <row r="253" ht="12.75">
      <c r="C253" s="97"/>
    </row>
    <row r="254" ht="12.75">
      <c r="C254" s="97"/>
    </row>
    <row r="255" ht="12.75">
      <c r="C255" s="97"/>
    </row>
    <row r="256" ht="12.75">
      <c r="C256" s="97"/>
    </row>
    <row r="257" ht="12.75">
      <c r="C257" s="97"/>
    </row>
    <row r="258" ht="12.75">
      <c r="C258" s="97"/>
    </row>
    <row r="259" ht="12.75">
      <c r="C259" s="97"/>
    </row>
    <row r="260" ht="12.75">
      <c r="C260" s="97"/>
    </row>
    <row r="261" ht="12.75">
      <c r="C261" s="97"/>
    </row>
    <row r="262" ht="12.75">
      <c r="C262" s="97"/>
    </row>
    <row r="263" ht="12.75">
      <c r="C263" s="97"/>
    </row>
    <row r="264" ht="12.75">
      <c r="C264" s="97"/>
    </row>
    <row r="265" ht="12.75">
      <c r="C265" s="97"/>
    </row>
    <row r="266" ht="12.75">
      <c r="C266" s="97"/>
    </row>
    <row r="267" ht="12.75">
      <c r="C267" s="97"/>
    </row>
    <row r="268" ht="12.75">
      <c r="C268" s="97"/>
    </row>
    <row r="269" ht="12.75">
      <c r="C269" s="97"/>
    </row>
    <row r="270" ht="12.75">
      <c r="C270" s="97"/>
    </row>
    <row r="271" ht="12.75">
      <c r="C271" s="97"/>
    </row>
    <row r="272" ht="12.75">
      <c r="C272" s="97"/>
    </row>
    <row r="273" ht="12.75">
      <c r="C273" s="97"/>
    </row>
    <row r="274" ht="12.75">
      <c r="C274" s="97"/>
    </row>
    <row r="275" ht="12.75">
      <c r="C275" s="97"/>
    </row>
    <row r="276" ht="12.75">
      <c r="C276" s="97"/>
    </row>
    <row r="277" ht="12.75">
      <c r="C277" s="97"/>
    </row>
    <row r="278" ht="12.75">
      <c r="C278" s="97"/>
    </row>
    <row r="279" ht="12.75">
      <c r="C279" s="97"/>
    </row>
    <row r="280" ht="12.75">
      <c r="C280" s="97"/>
    </row>
    <row r="281" ht="12.75">
      <c r="C281" s="97"/>
    </row>
    <row r="282" ht="12.75">
      <c r="C282" s="97"/>
    </row>
    <row r="283" ht="12.75">
      <c r="C283" s="97"/>
    </row>
    <row r="284" ht="12.75">
      <c r="C284" s="97"/>
    </row>
    <row r="285" ht="12.75">
      <c r="C285" s="97"/>
    </row>
    <row r="286" ht="12.75">
      <c r="C286" s="97"/>
    </row>
    <row r="287" ht="12.75">
      <c r="C287" s="97"/>
    </row>
    <row r="288" ht="12.75">
      <c r="C288" s="97"/>
    </row>
    <row r="289" ht="12.75">
      <c r="C289" s="97"/>
    </row>
    <row r="290" ht="12.75">
      <c r="C290" s="97"/>
    </row>
    <row r="291" ht="12.75">
      <c r="C291" s="97"/>
    </row>
    <row r="292" ht="12.75">
      <c r="C292" s="97"/>
    </row>
    <row r="293" ht="12.75">
      <c r="C293" s="97"/>
    </row>
    <row r="294" ht="12.75">
      <c r="C294" s="97"/>
    </row>
    <row r="295" ht="12.75">
      <c r="C295" s="97"/>
    </row>
    <row r="296" ht="12.75">
      <c r="C296" s="97"/>
    </row>
    <row r="297" ht="12.75">
      <c r="C297" s="97"/>
    </row>
    <row r="298" ht="12.75">
      <c r="C298" s="97"/>
    </row>
    <row r="299" ht="12.75">
      <c r="C299" s="97"/>
    </row>
    <row r="300" ht="12.75">
      <c r="C300" s="97"/>
    </row>
    <row r="301" ht="12.75">
      <c r="C301" s="97"/>
    </row>
    <row r="302" ht="12.75">
      <c r="C302" s="97"/>
    </row>
    <row r="303" ht="12.75">
      <c r="C303" s="97"/>
    </row>
    <row r="304" ht="12.75">
      <c r="C304" s="97"/>
    </row>
    <row r="305" ht="12.75">
      <c r="C305" s="97"/>
    </row>
    <row r="306" ht="12.75">
      <c r="C306" s="97"/>
    </row>
    <row r="307" ht="12.75">
      <c r="C307" s="97"/>
    </row>
    <row r="308" ht="12.75">
      <c r="C308" s="97"/>
    </row>
    <row r="309" ht="12.75">
      <c r="C309" s="97"/>
    </row>
    <row r="310" ht="12.75">
      <c r="C310" s="97"/>
    </row>
    <row r="311" ht="12.75">
      <c r="C311" s="97"/>
    </row>
    <row r="312" ht="12.75">
      <c r="C312" s="97"/>
    </row>
    <row r="313" ht="12.75">
      <c r="C313" s="97"/>
    </row>
    <row r="314" ht="12.75">
      <c r="C314" s="97"/>
    </row>
    <row r="315" ht="12.75">
      <c r="C315" s="97"/>
    </row>
    <row r="316" ht="12.75">
      <c r="C316" s="97"/>
    </row>
    <row r="317" ht="12.75">
      <c r="C317" s="97"/>
    </row>
    <row r="318" ht="12.75">
      <c r="C318" s="97"/>
    </row>
    <row r="319" ht="12.75">
      <c r="C319" s="97"/>
    </row>
    <row r="320" ht="12.75">
      <c r="C320" s="97"/>
    </row>
    <row r="321" ht="12.75">
      <c r="C321" s="97"/>
    </row>
    <row r="322" ht="12.75">
      <c r="C322" s="97"/>
    </row>
    <row r="323" ht="12.75">
      <c r="C323" s="97"/>
    </row>
    <row r="324" ht="12.75">
      <c r="C324" s="97"/>
    </row>
    <row r="325" ht="12.75">
      <c r="C325" s="97"/>
    </row>
    <row r="326" ht="12.75">
      <c r="C326" s="97"/>
    </row>
    <row r="327" ht="12.75">
      <c r="C327" s="97"/>
    </row>
    <row r="328" ht="12.75">
      <c r="C328" s="97"/>
    </row>
    <row r="329" ht="12.75">
      <c r="C329" s="97"/>
    </row>
    <row r="330" ht="12.75">
      <c r="C330" s="97"/>
    </row>
    <row r="331" ht="12.75">
      <c r="C331" s="97"/>
    </row>
    <row r="332" ht="12.75">
      <c r="C332" s="97"/>
    </row>
    <row r="333" ht="12.75">
      <c r="C333" s="97"/>
    </row>
    <row r="334" ht="12.75">
      <c r="C334" s="97"/>
    </row>
    <row r="335" ht="12.75">
      <c r="C335" s="97"/>
    </row>
    <row r="336" ht="12.75">
      <c r="C336" s="97"/>
    </row>
    <row r="337" ht="12.75">
      <c r="C337" s="97"/>
    </row>
    <row r="338" ht="12.75">
      <c r="C338" s="97"/>
    </row>
    <row r="339" ht="12.75">
      <c r="C339" s="97"/>
    </row>
    <row r="340" ht="12.75">
      <c r="C340" s="97"/>
    </row>
    <row r="341" ht="12.75">
      <c r="C341" s="97"/>
    </row>
    <row r="342" ht="12.75">
      <c r="C342" s="97"/>
    </row>
    <row r="343" ht="12.75">
      <c r="C343" s="97"/>
    </row>
    <row r="344" ht="12.75">
      <c r="C344" s="97"/>
    </row>
    <row r="345" ht="12.75">
      <c r="C345" s="97"/>
    </row>
    <row r="346" ht="12.75">
      <c r="C346" s="97"/>
    </row>
    <row r="347" ht="12.75">
      <c r="C347" s="97"/>
    </row>
    <row r="348" ht="12.75">
      <c r="C348" s="97"/>
    </row>
    <row r="349" ht="12.75">
      <c r="C349" s="97"/>
    </row>
    <row r="350" ht="12.75">
      <c r="C350" s="97"/>
    </row>
    <row r="351" ht="12.75">
      <c r="C351" s="97"/>
    </row>
    <row r="352" ht="12.75">
      <c r="C352" s="97"/>
    </row>
    <row r="353" ht="12.75">
      <c r="C353" s="97"/>
    </row>
    <row r="354" ht="12.75">
      <c r="C354" s="97"/>
    </row>
    <row r="355" ht="12.75">
      <c r="C355" s="97"/>
    </row>
    <row r="356" ht="12.75">
      <c r="C356" s="97"/>
    </row>
    <row r="357" ht="12.75">
      <c r="C357" s="97"/>
    </row>
    <row r="358" ht="12.75">
      <c r="C358" s="97"/>
    </row>
    <row r="359" ht="12.75">
      <c r="C359" s="97"/>
    </row>
    <row r="360" ht="12.75">
      <c r="C360" s="97"/>
    </row>
    <row r="361" ht="12.75">
      <c r="C361" s="97"/>
    </row>
    <row r="362" ht="12.75">
      <c r="C362" s="97"/>
    </row>
    <row r="363" ht="12.75">
      <c r="C363" s="97"/>
    </row>
    <row r="364" ht="12.75">
      <c r="C364" s="97"/>
    </row>
    <row r="365" ht="12.75">
      <c r="C365" s="97"/>
    </row>
    <row r="366" ht="12.75">
      <c r="C366" s="97"/>
    </row>
    <row r="367" ht="12.75">
      <c r="C367" s="97"/>
    </row>
    <row r="368" ht="12.75">
      <c r="C368" s="97"/>
    </row>
    <row r="369" ht="12.75">
      <c r="C369" s="97"/>
    </row>
    <row r="370" ht="12.75">
      <c r="C370" s="97"/>
    </row>
    <row r="371" ht="12.75">
      <c r="C371" s="97"/>
    </row>
    <row r="372" ht="12.75">
      <c r="C372" s="97"/>
    </row>
    <row r="373" ht="12.75">
      <c r="C373" s="97"/>
    </row>
    <row r="374" ht="12.75">
      <c r="C374" s="97"/>
    </row>
    <row r="375" ht="12.75">
      <c r="C375" s="97"/>
    </row>
    <row r="376" ht="12.75">
      <c r="C376" s="97"/>
    </row>
    <row r="377" ht="12.75">
      <c r="C377" s="97"/>
    </row>
    <row r="378" ht="12.75">
      <c r="C378" s="97"/>
    </row>
    <row r="379" ht="12.75">
      <c r="C379" s="97"/>
    </row>
    <row r="380" ht="12.75">
      <c r="C380" s="97"/>
    </row>
    <row r="381" ht="12.75">
      <c r="C381" s="97"/>
    </row>
    <row r="382" ht="12.75">
      <c r="C382" s="97"/>
    </row>
    <row r="383" ht="12.75">
      <c r="C383" s="97"/>
    </row>
    <row r="384" ht="12.75">
      <c r="C384" s="97"/>
    </row>
    <row r="385" ht="12.75">
      <c r="C385" s="97"/>
    </row>
    <row r="386" ht="12.75">
      <c r="C386" s="97"/>
    </row>
    <row r="387" ht="12.75">
      <c r="C387" s="97"/>
    </row>
    <row r="388" ht="12.75">
      <c r="C388" s="97"/>
    </row>
    <row r="389" ht="12.75">
      <c r="C389" s="97"/>
    </row>
    <row r="390" ht="12.75">
      <c r="C390" s="97"/>
    </row>
    <row r="391" ht="12.75">
      <c r="C391" s="97"/>
    </row>
    <row r="392" ht="12.75">
      <c r="C392" s="97"/>
    </row>
    <row r="393" ht="12.75">
      <c r="C393" s="97"/>
    </row>
    <row r="394" ht="12.75">
      <c r="C394" s="97"/>
    </row>
    <row r="395" ht="12.75">
      <c r="C395" s="97"/>
    </row>
    <row r="396" ht="12.75">
      <c r="C396" s="97"/>
    </row>
    <row r="397" ht="12.75">
      <c r="C397" s="97"/>
    </row>
    <row r="398" ht="12.75">
      <c r="C398" s="97"/>
    </row>
    <row r="399" ht="12.75">
      <c r="C399" s="97"/>
    </row>
    <row r="400" ht="12.75">
      <c r="C400" s="97"/>
    </row>
    <row r="401" ht="12.75">
      <c r="C401" s="97"/>
    </row>
    <row r="402" ht="12.75">
      <c r="C402" s="97"/>
    </row>
    <row r="403" ht="12.75">
      <c r="C403" s="97"/>
    </row>
    <row r="404" ht="12.75">
      <c r="C404" s="97"/>
    </row>
    <row r="405" ht="12.75">
      <c r="C405" s="97"/>
    </row>
    <row r="406" ht="12.75">
      <c r="C406" s="97"/>
    </row>
    <row r="407" ht="12.75">
      <c r="C407" s="97"/>
    </row>
    <row r="408" ht="12.75">
      <c r="C408" s="97"/>
    </row>
    <row r="409" ht="12.75">
      <c r="C409" s="97"/>
    </row>
    <row r="410" ht="12.75">
      <c r="C410" s="97"/>
    </row>
    <row r="411" ht="12.75">
      <c r="C411" s="97"/>
    </row>
    <row r="412" ht="12.75">
      <c r="C412" s="97"/>
    </row>
    <row r="413" ht="12.75">
      <c r="C413" s="97"/>
    </row>
    <row r="414" ht="12.75">
      <c r="C414" s="97"/>
    </row>
    <row r="415" ht="12.75">
      <c r="C415" s="97"/>
    </row>
    <row r="416" ht="12.75">
      <c r="C416" s="97"/>
    </row>
    <row r="417" ht="12.75">
      <c r="C417" s="97"/>
    </row>
    <row r="418" ht="12.75">
      <c r="C418" s="97"/>
    </row>
    <row r="419" ht="12.75">
      <c r="C419" s="97"/>
    </row>
    <row r="420" ht="12.75">
      <c r="C420" s="97"/>
    </row>
    <row r="421" ht="12.75">
      <c r="C421" s="97"/>
    </row>
    <row r="422" ht="12.75">
      <c r="C422" s="97"/>
    </row>
    <row r="423" ht="12.75">
      <c r="C423" s="97"/>
    </row>
    <row r="424" ht="12.75">
      <c r="C424" s="97"/>
    </row>
    <row r="425" ht="12.75">
      <c r="C425" s="97"/>
    </row>
    <row r="426" ht="12.75">
      <c r="C426" s="97"/>
    </row>
    <row r="427" ht="12.75">
      <c r="C427" s="97"/>
    </row>
    <row r="428" ht="12.75">
      <c r="C428" s="97"/>
    </row>
    <row r="429" ht="12.75">
      <c r="C429" s="97"/>
    </row>
    <row r="430" ht="12.75">
      <c r="C430" s="97"/>
    </row>
    <row r="431" ht="12.75">
      <c r="C431" s="97"/>
    </row>
    <row r="432" ht="12.75">
      <c r="C432" s="97"/>
    </row>
    <row r="433" ht="12.75">
      <c r="C433" s="97"/>
    </row>
    <row r="434" ht="12.75">
      <c r="C434" s="97"/>
    </row>
    <row r="435" ht="12.75">
      <c r="C435" s="97"/>
    </row>
    <row r="436" ht="12.75">
      <c r="C436" s="97"/>
    </row>
    <row r="437" ht="12.75">
      <c r="C437" s="97"/>
    </row>
    <row r="438" ht="12.75">
      <c r="C438" s="97"/>
    </row>
    <row r="439" ht="12.75">
      <c r="C439" s="97"/>
    </row>
    <row r="440" ht="12.75">
      <c r="C440" s="97"/>
    </row>
    <row r="441" ht="12.75">
      <c r="C441" s="97"/>
    </row>
    <row r="442" ht="12.75">
      <c r="C442" s="97"/>
    </row>
    <row r="443" ht="12.75">
      <c r="C443" s="97"/>
    </row>
    <row r="444" ht="12.75">
      <c r="C444" s="97"/>
    </row>
    <row r="445" ht="12.75">
      <c r="C445" s="97"/>
    </row>
    <row r="446" ht="12.75">
      <c r="C446" s="97"/>
    </row>
    <row r="447" ht="12.75">
      <c r="C447" s="97"/>
    </row>
    <row r="448" ht="12.75">
      <c r="C448" s="97"/>
    </row>
    <row r="449" ht="12.75">
      <c r="C449" s="97"/>
    </row>
    <row r="450" ht="12.75">
      <c r="C450" s="97"/>
    </row>
    <row r="451" ht="12.75">
      <c r="C451" s="97"/>
    </row>
    <row r="452" ht="12.75">
      <c r="C452" s="97"/>
    </row>
    <row r="453" ht="12.75">
      <c r="C453" s="97"/>
    </row>
    <row r="454" ht="12.75">
      <c r="C454" s="97"/>
    </row>
    <row r="455" ht="12.75">
      <c r="C455" s="97"/>
    </row>
    <row r="456" ht="12.75">
      <c r="C456" s="97"/>
    </row>
    <row r="457" ht="12.75">
      <c r="C457" s="97"/>
    </row>
    <row r="458" ht="12.75">
      <c r="C458" s="97"/>
    </row>
    <row r="459" ht="12.75">
      <c r="C459" s="97"/>
    </row>
    <row r="460" ht="12.75">
      <c r="C460" s="97"/>
    </row>
    <row r="461" ht="12.75">
      <c r="C461" s="97"/>
    </row>
    <row r="462" ht="12.75">
      <c r="C462" s="97"/>
    </row>
    <row r="463" ht="12.75">
      <c r="C463" s="97"/>
    </row>
    <row r="464" ht="12.75">
      <c r="C464" s="97"/>
    </row>
    <row r="465" ht="12.75">
      <c r="C465" s="97"/>
    </row>
    <row r="466" ht="12.75">
      <c r="C466" s="97"/>
    </row>
    <row r="467" ht="12.75">
      <c r="C467" s="97"/>
    </row>
    <row r="468" ht="12.75">
      <c r="C468" s="97"/>
    </row>
    <row r="469" ht="12.75">
      <c r="C469" s="97"/>
    </row>
    <row r="470" ht="12.75">
      <c r="C470" s="97"/>
    </row>
    <row r="471" ht="12.75">
      <c r="C471" s="97"/>
    </row>
    <row r="472" ht="12.75">
      <c r="C472" s="97"/>
    </row>
    <row r="473" ht="12.75">
      <c r="C473" s="97"/>
    </row>
    <row r="474" ht="12.75">
      <c r="C474" s="97"/>
    </row>
    <row r="475" ht="12.75">
      <c r="C475" s="97"/>
    </row>
    <row r="476" ht="12.75">
      <c r="C476" s="97"/>
    </row>
    <row r="477" ht="12.75">
      <c r="C477" s="97"/>
    </row>
    <row r="478" ht="12.75">
      <c r="C478" s="97"/>
    </row>
    <row r="479" ht="12.75">
      <c r="C479" s="97"/>
    </row>
    <row r="480" ht="12.75">
      <c r="C480" s="97"/>
    </row>
    <row r="481" ht="12.75">
      <c r="C481" s="97"/>
    </row>
    <row r="482" ht="12.75">
      <c r="C482" s="97"/>
    </row>
    <row r="483" ht="12.75">
      <c r="C483" s="97"/>
    </row>
    <row r="484" ht="12.75">
      <c r="C484" s="97"/>
    </row>
    <row r="485" ht="12.75">
      <c r="C485" s="97"/>
    </row>
    <row r="486" ht="12.75">
      <c r="C486" s="97"/>
    </row>
    <row r="487" ht="12.75">
      <c r="C487" s="97"/>
    </row>
    <row r="488" ht="12.75">
      <c r="C488" s="97"/>
    </row>
    <row r="489" ht="12.75">
      <c r="C489" s="97"/>
    </row>
    <row r="490" ht="12.75">
      <c r="C490" s="97"/>
    </row>
    <row r="491" ht="12.75">
      <c r="C491" s="97"/>
    </row>
    <row r="492" ht="12.75">
      <c r="C492" s="97"/>
    </row>
    <row r="493" ht="12.75">
      <c r="C493" s="97"/>
    </row>
    <row r="494" ht="12.75">
      <c r="C494" s="97"/>
    </row>
    <row r="495" ht="12.75">
      <c r="C495" s="97"/>
    </row>
    <row r="496" ht="12.75">
      <c r="C496" s="97"/>
    </row>
    <row r="497" ht="12.75">
      <c r="C497" s="97"/>
    </row>
    <row r="498" ht="12.75">
      <c r="C498" s="97"/>
    </row>
    <row r="499" ht="12.75">
      <c r="C499" s="97"/>
    </row>
    <row r="500" ht="12.75">
      <c r="C500" s="97"/>
    </row>
    <row r="501" ht="12.75">
      <c r="C501" s="97"/>
    </row>
    <row r="502" ht="12.75">
      <c r="C502" s="97"/>
    </row>
    <row r="503" ht="12.75">
      <c r="C503" s="97"/>
    </row>
    <row r="504" ht="12.75">
      <c r="C504" s="97"/>
    </row>
    <row r="505" ht="12.75">
      <c r="C505" s="97"/>
    </row>
    <row r="506" ht="12.75">
      <c r="C506" s="97"/>
    </row>
    <row r="507" ht="12.75">
      <c r="C507" s="97"/>
    </row>
    <row r="508" ht="12.75">
      <c r="C508" s="97"/>
    </row>
    <row r="509" ht="12.75">
      <c r="C509" s="97"/>
    </row>
    <row r="510" ht="12.75">
      <c r="C510" s="97"/>
    </row>
    <row r="511" ht="12.75">
      <c r="C511" s="97"/>
    </row>
    <row r="512" ht="12.75">
      <c r="C512" s="97"/>
    </row>
    <row r="513" ht="12.75">
      <c r="C513" s="97"/>
    </row>
    <row r="514" ht="12.75">
      <c r="C514" s="97"/>
    </row>
    <row r="515" ht="12.75">
      <c r="C515" s="97"/>
    </row>
    <row r="516" ht="12.75">
      <c r="C516" s="97"/>
    </row>
    <row r="517" ht="12.75">
      <c r="C517" s="97"/>
    </row>
    <row r="518" ht="12.75">
      <c r="C518" s="97"/>
    </row>
    <row r="519" ht="12.75">
      <c r="C519" s="97"/>
    </row>
    <row r="520" ht="12.75">
      <c r="C520" s="97"/>
    </row>
    <row r="521" ht="12.75">
      <c r="C521" s="97"/>
    </row>
    <row r="522" ht="12.75">
      <c r="C522" s="97"/>
    </row>
    <row r="523" ht="12.75">
      <c r="C523" s="97"/>
    </row>
    <row r="524" ht="12.75">
      <c r="C524" s="97"/>
    </row>
    <row r="525" ht="12.75">
      <c r="C525" s="97"/>
    </row>
    <row r="526" ht="12.75">
      <c r="C526" s="97"/>
    </row>
    <row r="527" ht="12.75">
      <c r="C527" s="97"/>
    </row>
    <row r="528" ht="12.75">
      <c r="C528" s="97"/>
    </row>
    <row r="529" ht="12.75">
      <c r="C529" s="97"/>
    </row>
    <row r="530" ht="12.75">
      <c r="C530" s="97"/>
    </row>
    <row r="531" ht="12.75">
      <c r="C531" s="97"/>
    </row>
    <row r="532" ht="12.75">
      <c r="C532" s="97"/>
    </row>
    <row r="533" ht="12.75">
      <c r="C533" s="97"/>
    </row>
    <row r="534" ht="12.75">
      <c r="C534" s="97"/>
    </row>
    <row r="535" ht="12.75">
      <c r="C535" s="97"/>
    </row>
    <row r="536" ht="12.75">
      <c r="C536" s="97"/>
    </row>
    <row r="537" ht="12.75">
      <c r="C537" s="97"/>
    </row>
    <row r="538" ht="12.75">
      <c r="C538" s="97"/>
    </row>
    <row r="539" ht="12.75">
      <c r="C539" s="97"/>
    </row>
    <row r="540" ht="12.75">
      <c r="C540" s="97"/>
    </row>
    <row r="541" ht="12.75">
      <c r="C541" s="97"/>
    </row>
    <row r="542" ht="12.75">
      <c r="C542" s="97"/>
    </row>
    <row r="543" ht="12.75">
      <c r="C543" s="97"/>
    </row>
    <row r="544" ht="12.75">
      <c r="C544" s="97"/>
    </row>
    <row r="545" ht="12.75">
      <c r="C545" s="97"/>
    </row>
    <row r="546" ht="12.75">
      <c r="C546" s="97"/>
    </row>
    <row r="547" ht="12.75">
      <c r="C547" s="97"/>
    </row>
    <row r="548" ht="12.75">
      <c r="C548" s="97"/>
    </row>
    <row r="549" ht="12.75">
      <c r="C549" s="97"/>
    </row>
    <row r="550" ht="12.75">
      <c r="C550" s="97"/>
    </row>
    <row r="551" ht="12.75">
      <c r="C551" s="97"/>
    </row>
    <row r="552" ht="12.75">
      <c r="C552" s="97"/>
    </row>
    <row r="553" ht="12.75">
      <c r="C553" s="97"/>
    </row>
    <row r="554" ht="12.75">
      <c r="C554" s="97"/>
    </row>
    <row r="555" ht="12.75">
      <c r="C555" s="97"/>
    </row>
    <row r="556" ht="12.75">
      <c r="C556" s="97"/>
    </row>
    <row r="557" ht="12.75">
      <c r="C557" s="97"/>
    </row>
    <row r="558" ht="12.75">
      <c r="C558" s="97"/>
    </row>
    <row r="559" ht="12.75">
      <c r="C559" s="97"/>
    </row>
    <row r="560" ht="12.75">
      <c r="C560" s="97"/>
    </row>
    <row r="561" ht="12.75">
      <c r="C561" s="97"/>
    </row>
    <row r="562" ht="12.75">
      <c r="C562" s="97"/>
    </row>
    <row r="563" ht="12.75">
      <c r="C563" s="97"/>
    </row>
    <row r="564" ht="12.75">
      <c r="C564" s="97"/>
    </row>
    <row r="565" ht="12.75">
      <c r="C565" s="97"/>
    </row>
    <row r="566" ht="12.75">
      <c r="C566" s="97"/>
    </row>
    <row r="567" ht="12.75">
      <c r="C567" s="97"/>
    </row>
    <row r="568" ht="12.75">
      <c r="C568" s="97"/>
    </row>
    <row r="569" ht="12.75">
      <c r="C569" s="97"/>
    </row>
    <row r="570" ht="12.75">
      <c r="C570" s="97"/>
    </row>
    <row r="571" ht="12.75">
      <c r="C571" s="97"/>
    </row>
    <row r="572" ht="12.75">
      <c r="C572" s="97"/>
    </row>
    <row r="573" ht="12.75">
      <c r="C573" s="97"/>
    </row>
    <row r="574" ht="12.75">
      <c r="C574" s="97"/>
    </row>
    <row r="575" ht="12.75">
      <c r="C575" s="97"/>
    </row>
    <row r="576" ht="12.75">
      <c r="C576" s="97"/>
    </row>
    <row r="577" ht="12.75">
      <c r="C577" s="97"/>
    </row>
    <row r="578" ht="12.75">
      <c r="C578" s="97"/>
    </row>
    <row r="579" ht="12.75">
      <c r="C579" s="97"/>
    </row>
    <row r="580" ht="12.75">
      <c r="C580" s="97"/>
    </row>
    <row r="581" ht="12.75">
      <c r="C581" s="97"/>
    </row>
    <row r="582" ht="12.75">
      <c r="C582" s="97"/>
    </row>
    <row r="583" ht="12.75">
      <c r="C583" s="97"/>
    </row>
    <row r="584" ht="12.75">
      <c r="C584" s="97"/>
    </row>
    <row r="585" ht="12.75">
      <c r="C585" s="97"/>
    </row>
    <row r="586" ht="12.75">
      <c r="C586" s="97"/>
    </row>
    <row r="587" ht="12.75">
      <c r="C587" s="97"/>
    </row>
    <row r="588" ht="12.75">
      <c r="C588" s="97"/>
    </row>
    <row r="589" ht="12.75">
      <c r="C589" s="97"/>
    </row>
    <row r="590" ht="12.75">
      <c r="C590" s="97"/>
    </row>
    <row r="591" ht="12.75">
      <c r="C591" s="97"/>
    </row>
    <row r="592" ht="12.75">
      <c r="C592" s="97"/>
    </row>
    <row r="593" ht="12.75">
      <c r="C593" s="97"/>
    </row>
    <row r="594" ht="12.75">
      <c r="C594" s="97"/>
    </row>
    <row r="595" ht="12.75">
      <c r="C595" s="97"/>
    </row>
    <row r="596" ht="12.75">
      <c r="C596" s="97"/>
    </row>
    <row r="597" ht="12.75">
      <c r="C597" s="97"/>
    </row>
    <row r="598" ht="12.75">
      <c r="C598" s="97"/>
    </row>
    <row r="599" ht="12.75">
      <c r="C599" s="97"/>
    </row>
    <row r="600" ht="12.75">
      <c r="C600" s="97"/>
    </row>
    <row r="601" ht="12.75">
      <c r="C601" s="97"/>
    </row>
    <row r="602" ht="12.75">
      <c r="C602" s="97"/>
    </row>
    <row r="603" ht="12.75">
      <c r="C603" s="97"/>
    </row>
    <row r="604" ht="12.75">
      <c r="C604" s="97"/>
    </row>
    <row r="605" ht="12.75">
      <c r="C605" s="97"/>
    </row>
    <row r="606" ht="12.75">
      <c r="C606" s="97"/>
    </row>
    <row r="607" ht="12.75">
      <c r="C607" s="97"/>
    </row>
    <row r="608" ht="12.75">
      <c r="C608" s="97"/>
    </row>
    <row r="609" ht="12.75">
      <c r="C609" s="97"/>
    </row>
    <row r="610" ht="12.75">
      <c r="C610" s="97"/>
    </row>
    <row r="611" ht="12.75">
      <c r="C611" s="97"/>
    </row>
    <row r="612" ht="12.75">
      <c r="C612" s="97"/>
    </row>
    <row r="613" ht="12.75">
      <c r="C613" s="97"/>
    </row>
    <row r="614" ht="12.75">
      <c r="C614" s="97"/>
    </row>
    <row r="615" ht="12.75">
      <c r="C615" s="97"/>
    </row>
    <row r="616" ht="12.75">
      <c r="C616" s="97"/>
    </row>
    <row r="617" ht="12.75">
      <c r="C617" s="97"/>
    </row>
    <row r="618" ht="12.75">
      <c r="C618" s="97"/>
    </row>
    <row r="619" ht="12.75">
      <c r="C619" s="97"/>
    </row>
    <row r="620" ht="12.75">
      <c r="C620" s="97"/>
    </row>
    <row r="621" ht="12.75">
      <c r="C621" s="97"/>
    </row>
    <row r="622" ht="12.75">
      <c r="C622" s="97"/>
    </row>
    <row r="623" ht="12.75">
      <c r="C623" s="97"/>
    </row>
    <row r="624" ht="12.75">
      <c r="C624" s="97"/>
    </row>
    <row r="625" ht="12.75">
      <c r="C625" s="97"/>
    </row>
    <row r="626" ht="12.75">
      <c r="C626" s="97"/>
    </row>
    <row r="627" ht="12.75">
      <c r="C627" s="97"/>
    </row>
    <row r="628" ht="12.75">
      <c r="C628" s="97"/>
    </row>
    <row r="629" ht="12.75">
      <c r="C629" s="97"/>
    </row>
    <row r="630" ht="12.75">
      <c r="C630" s="97"/>
    </row>
    <row r="631" ht="12.75">
      <c r="C631" s="97"/>
    </row>
    <row r="632" ht="12.75">
      <c r="C632" s="97"/>
    </row>
    <row r="633" ht="12.75">
      <c r="C633" s="97"/>
    </row>
    <row r="634" ht="12.75">
      <c r="C634" s="97"/>
    </row>
    <row r="635" ht="12.75">
      <c r="C635" s="97"/>
    </row>
    <row r="636" ht="12.75">
      <c r="C636" s="97"/>
    </row>
    <row r="637" ht="12.75">
      <c r="C637" s="97"/>
    </row>
    <row r="638" ht="12.75">
      <c r="C638" s="97"/>
    </row>
    <row r="639" ht="12.75">
      <c r="C639" s="97"/>
    </row>
    <row r="640" ht="12.75">
      <c r="C640" s="97"/>
    </row>
    <row r="641" ht="12.75">
      <c r="C641" s="97"/>
    </row>
    <row r="642" ht="12.75">
      <c r="C642" s="97"/>
    </row>
    <row r="643" ht="12.75">
      <c r="C643" s="97"/>
    </row>
    <row r="644" ht="12.75">
      <c r="C644" s="97"/>
    </row>
    <row r="645" ht="12.75">
      <c r="C645" s="97"/>
    </row>
    <row r="646" ht="12.75">
      <c r="C646" s="97"/>
    </row>
    <row r="647" ht="12.75">
      <c r="C647" s="97"/>
    </row>
    <row r="648" ht="12.75">
      <c r="C648" s="97"/>
    </row>
    <row r="649" ht="12.75">
      <c r="C649" s="97"/>
    </row>
    <row r="650" ht="12.75">
      <c r="C650" s="97"/>
    </row>
    <row r="651" ht="12.75">
      <c r="C651" s="97"/>
    </row>
    <row r="652" ht="12.75">
      <c r="C652" s="97"/>
    </row>
    <row r="653" ht="12.75">
      <c r="C653" s="97"/>
    </row>
    <row r="654" ht="12.75">
      <c r="C654" s="97"/>
    </row>
    <row r="655" ht="12.75">
      <c r="C655" s="97"/>
    </row>
    <row r="656" ht="12.75">
      <c r="C656" s="97"/>
    </row>
    <row r="657" ht="12.75">
      <c r="C657" s="97"/>
    </row>
    <row r="658" ht="12.75">
      <c r="C658" s="97"/>
    </row>
    <row r="659" ht="12.75">
      <c r="C659" s="97"/>
    </row>
    <row r="660" ht="12.75">
      <c r="C660" s="97"/>
    </row>
    <row r="661" ht="12.75">
      <c r="C661" s="97"/>
    </row>
    <row r="662" ht="12.75">
      <c r="C662" s="97"/>
    </row>
    <row r="663" ht="12.75">
      <c r="C663" s="97"/>
    </row>
    <row r="664" ht="12.75">
      <c r="C664" s="97"/>
    </row>
    <row r="665" ht="12.75">
      <c r="C665" s="97"/>
    </row>
    <row r="666" ht="12.75">
      <c r="C666" s="97"/>
    </row>
    <row r="667" ht="12.75">
      <c r="C667" s="97"/>
    </row>
    <row r="668" ht="12.75">
      <c r="C668" s="97"/>
    </row>
    <row r="669" ht="12.75">
      <c r="C669" s="97"/>
    </row>
    <row r="670" ht="12.75">
      <c r="C670" s="97"/>
    </row>
    <row r="671" ht="12.75">
      <c r="C671" s="97"/>
    </row>
    <row r="672" ht="12.75">
      <c r="C672" s="97"/>
    </row>
    <row r="673" ht="12.75">
      <c r="C673" s="97"/>
    </row>
    <row r="674" ht="12.75">
      <c r="C674" s="97"/>
    </row>
    <row r="675" ht="12.75">
      <c r="C675" s="97"/>
    </row>
    <row r="676" ht="12.75">
      <c r="C676" s="97"/>
    </row>
    <row r="677" ht="12.75">
      <c r="C677" s="97"/>
    </row>
    <row r="678" ht="12.75">
      <c r="C678" s="97"/>
    </row>
    <row r="679" ht="12.75">
      <c r="C679" s="97"/>
    </row>
    <row r="680" ht="12.75">
      <c r="C680" s="97"/>
    </row>
    <row r="681" ht="12.75">
      <c r="C681" s="97"/>
    </row>
    <row r="682" ht="12.75">
      <c r="C682" s="97"/>
    </row>
    <row r="683" ht="12.75">
      <c r="C683" s="97"/>
    </row>
    <row r="684" ht="12.75">
      <c r="C684" s="97"/>
    </row>
    <row r="685" ht="12.75">
      <c r="C685" s="97"/>
    </row>
    <row r="686" ht="12.75">
      <c r="C686" s="97"/>
    </row>
    <row r="687" ht="12.75">
      <c r="C687" s="97"/>
    </row>
    <row r="688" ht="12.75">
      <c r="C688" s="97"/>
    </row>
    <row r="689" ht="12.75">
      <c r="C689" s="97"/>
    </row>
    <row r="690" ht="12.75">
      <c r="C690" s="97"/>
    </row>
    <row r="691" ht="12.75">
      <c r="C691" s="97"/>
    </row>
    <row r="692" ht="12.75">
      <c r="C692" s="97"/>
    </row>
    <row r="693" ht="12.75">
      <c r="C693" s="97"/>
    </row>
    <row r="694" ht="12.75">
      <c r="C694" s="97"/>
    </row>
    <row r="695" ht="12.75">
      <c r="C695" s="97"/>
    </row>
    <row r="696" ht="12.75">
      <c r="C696" s="97"/>
    </row>
    <row r="697" ht="12.75">
      <c r="C697" s="97"/>
    </row>
    <row r="698" ht="12.75">
      <c r="C698" s="97"/>
    </row>
    <row r="699" ht="12.75">
      <c r="C699" s="97"/>
    </row>
    <row r="700" ht="12.75">
      <c r="C700" s="97"/>
    </row>
    <row r="701" ht="12.75">
      <c r="C701" s="97"/>
    </row>
    <row r="702" ht="12.75">
      <c r="C702" s="97"/>
    </row>
    <row r="703" ht="12.75">
      <c r="C703" s="97"/>
    </row>
    <row r="704" ht="12.75">
      <c r="C704" s="97"/>
    </row>
    <row r="705" ht="12.75">
      <c r="C705" s="97"/>
    </row>
    <row r="706" ht="12.75">
      <c r="C706" s="97"/>
    </row>
    <row r="707" ht="12.75">
      <c r="C707" s="97"/>
    </row>
    <row r="708" ht="12.75">
      <c r="C708" s="97"/>
    </row>
    <row r="709" ht="12.75">
      <c r="C709" s="97"/>
    </row>
    <row r="710" ht="12.75">
      <c r="C710" s="97"/>
    </row>
    <row r="711" ht="12.75">
      <c r="C711" s="97"/>
    </row>
    <row r="712" ht="12.75">
      <c r="C712" s="97"/>
    </row>
    <row r="713" ht="12.75">
      <c r="C713" s="97"/>
    </row>
    <row r="714" ht="12.75">
      <c r="C714" s="97"/>
    </row>
    <row r="715" ht="12.75">
      <c r="C715" s="97"/>
    </row>
    <row r="716" ht="12.75">
      <c r="C716" s="97"/>
    </row>
    <row r="717" ht="12.75">
      <c r="C717" s="97"/>
    </row>
    <row r="718" ht="12.75">
      <c r="C718" s="97"/>
    </row>
    <row r="719" ht="12.75">
      <c r="C719" s="97"/>
    </row>
    <row r="720" ht="12.75">
      <c r="C720" s="97"/>
    </row>
    <row r="721" ht="12.75">
      <c r="C721" s="97"/>
    </row>
    <row r="722" ht="12.75">
      <c r="C722" s="97"/>
    </row>
    <row r="723" ht="12.75">
      <c r="C723" s="97"/>
    </row>
    <row r="724" ht="12.75">
      <c r="C724" s="97"/>
    </row>
    <row r="725" ht="12.75">
      <c r="C725" s="97"/>
    </row>
    <row r="726" ht="12.75">
      <c r="C726" s="97"/>
    </row>
    <row r="727" ht="12.75">
      <c r="C727" s="97"/>
    </row>
    <row r="728" ht="12.75">
      <c r="C728" s="97"/>
    </row>
    <row r="729" ht="12.75">
      <c r="C729" s="97"/>
    </row>
    <row r="730" ht="12.75">
      <c r="C730" s="97"/>
    </row>
    <row r="731" ht="12.75">
      <c r="C731" s="97"/>
    </row>
    <row r="732" ht="12.75">
      <c r="C732" s="97"/>
    </row>
    <row r="733" ht="12.75">
      <c r="C733" s="97"/>
    </row>
    <row r="734" ht="12.75">
      <c r="C734" s="97"/>
    </row>
    <row r="735" ht="12.75">
      <c r="C735" s="97"/>
    </row>
    <row r="736" ht="12.75">
      <c r="C736" s="97"/>
    </row>
    <row r="737" ht="12.75">
      <c r="C737" s="97"/>
    </row>
    <row r="738" ht="12.75">
      <c r="C738" s="97"/>
    </row>
    <row r="739" ht="12.75">
      <c r="C739" s="97"/>
    </row>
    <row r="740" ht="12.75">
      <c r="C740" s="97"/>
    </row>
    <row r="741" ht="12.75">
      <c r="C741" s="97"/>
    </row>
    <row r="742" ht="12.75">
      <c r="C742" s="97"/>
    </row>
    <row r="743" ht="12.75">
      <c r="C743" s="97"/>
    </row>
    <row r="744" ht="12.75">
      <c r="C744" s="97"/>
    </row>
    <row r="745" ht="12.75">
      <c r="C745" s="97"/>
    </row>
    <row r="746" ht="12.75">
      <c r="C746" s="97"/>
    </row>
    <row r="747" ht="12.75">
      <c r="C747" s="97"/>
    </row>
    <row r="748" ht="12.75">
      <c r="C748" s="97"/>
    </row>
    <row r="749" ht="12.75">
      <c r="C749" s="97"/>
    </row>
    <row r="750" ht="12.75">
      <c r="C750" s="97"/>
    </row>
    <row r="751" ht="12.75">
      <c r="C751" s="97"/>
    </row>
    <row r="752" ht="12.75">
      <c r="C752" s="97"/>
    </row>
    <row r="753" ht="12.75">
      <c r="C753" s="97"/>
    </row>
    <row r="754" ht="12.75">
      <c r="C754" s="97"/>
    </row>
    <row r="755" ht="12.75">
      <c r="C755" s="97"/>
    </row>
    <row r="756" ht="12.75">
      <c r="C756" s="97"/>
    </row>
    <row r="757" ht="12.75">
      <c r="C757" s="97"/>
    </row>
    <row r="758" ht="12.75">
      <c r="C758" s="97"/>
    </row>
    <row r="759" ht="12.75">
      <c r="C759" s="97"/>
    </row>
    <row r="760" ht="12.75">
      <c r="C760" s="97"/>
    </row>
    <row r="761" ht="12.75">
      <c r="C761" s="97"/>
    </row>
    <row r="762" ht="12.75">
      <c r="C762" s="97"/>
    </row>
    <row r="763" ht="12.75">
      <c r="C763" s="97"/>
    </row>
    <row r="764" ht="12.75">
      <c r="C764" s="97"/>
    </row>
    <row r="765" ht="12.75">
      <c r="C765" s="97"/>
    </row>
    <row r="766" ht="12.75">
      <c r="C766" s="97"/>
    </row>
    <row r="767" ht="12.75">
      <c r="C767" s="97"/>
    </row>
    <row r="768" ht="12.75">
      <c r="C768" s="97"/>
    </row>
    <row r="769" ht="12.75">
      <c r="C769" s="97"/>
    </row>
    <row r="770" ht="12.75">
      <c r="C770" s="97"/>
    </row>
    <row r="771" ht="12.75">
      <c r="C771" s="97"/>
    </row>
    <row r="772" ht="12.75">
      <c r="C772" s="97"/>
    </row>
    <row r="773" ht="12.75">
      <c r="C773" s="97"/>
    </row>
    <row r="774" ht="12.75">
      <c r="C774" s="97"/>
    </row>
    <row r="775" ht="12.75">
      <c r="C775" s="97"/>
    </row>
    <row r="776" ht="12.75">
      <c r="C776" s="97"/>
    </row>
    <row r="777" ht="12.75">
      <c r="C777" s="97"/>
    </row>
    <row r="778" ht="12.75">
      <c r="C778" s="97"/>
    </row>
    <row r="779" ht="12.75">
      <c r="C779" s="97"/>
    </row>
    <row r="780" ht="12.75">
      <c r="C780" s="97"/>
    </row>
    <row r="781" ht="12.75">
      <c r="C781" s="97"/>
    </row>
    <row r="782" ht="12.75">
      <c r="C782" s="97"/>
    </row>
    <row r="783" ht="12.75">
      <c r="C783" s="97"/>
    </row>
    <row r="784" ht="12.75">
      <c r="C784" s="97"/>
    </row>
    <row r="785" ht="12.75">
      <c r="C785" s="97"/>
    </row>
    <row r="786" ht="12.75">
      <c r="C786" s="97"/>
    </row>
    <row r="787" ht="12.75">
      <c r="C787" s="97"/>
    </row>
    <row r="788" ht="12.75">
      <c r="C788" s="97"/>
    </row>
    <row r="789" ht="12.75">
      <c r="C789" s="97"/>
    </row>
    <row r="790" ht="12.75">
      <c r="C790" s="97"/>
    </row>
    <row r="791" ht="12.75">
      <c r="C791" s="97"/>
    </row>
    <row r="792" ht="12.75">
      <c r="C792" s="97"/>
    </row>
    <row r="793" ht="12.75">
      <c r="C793" s="97"/>
    </row>
    <row r="794" ht="12.75">
      <c r="C794" s="97"/>
    </row>
    <row r="795" ht="12.75">
      <c r="C795" s="97"/>
    </row>
    <row r="796" ht="12.75">
      <c r="C796" s="97"/>
    </row>
    <row r="797" ht="12.75">
      <c r="C797" s="97"/>
    </row>
    <row r="798" ht="12.75">
      <c r="C798" s="97"/>
    </row>
    <row r="799" ht="12.75">
      <c r="C799" s="97"/>
    </row>
    <row r="800" ht="12.75">
      <c r="C800" s="97"/>
    </row>
    <row r="801" ht="12.75">
      <c r="C801" s="97"/>
    </row>
    <row r="802" ht="12.75">
      <c r="C802" s="97"/>
    </row>
    <row r="803" ht="12.75">
      <c r="C803" s="97"/>
    </row>
    <row r="804" ht="12.75">
      <c r="C804" s="97"/>
    </row>
    <row r="805" ht="12.75">
      <c r="C805" s="97"/>
    </row>
    <row r="806" ht="12.75">
      <c r="C806" s="97"/>
    </row>
    <row r="807" ht="12.75">
      <c r="C807" s="97"/>
    </row>
    <row r="808" ht="12.75">
      <c r="C808" s="97"/>
    </row>
    <row r="809" ht="12.75">
      <c r="C809" s="97"/>
    </row>
    <row r="810" ht="12.75">
      <c r="C810" s="97"/>
    </row>
    <row r="811" ht="12.75">
      <c r="C811" s="97"/>
    </row>
    <row r="812" ht="12.75">
      <c r="C812" s="97"/>
    </row>
    <row r="813" ht="12.75">
      <c r="C813" s="97"/>
    </row>
    <row r="814" ht="12.75">
      <c r="C814" s="97"/>
    </row>
    <row r="815" ht="12.75">
      <c r="C815" s="97"/>
    </row>
    <row r="816" ht="12.75">
      <c r="C816" s="97"/>
    </row>
    <row r="817" ht="12.75">
      <c r="C817" s="97"/>
    </row>
    <row r="818" ht="12.75">
      <c r="C818" s="97"/>
    </row>
    <row r="819" ht="12.75">
      <c r="C819" s="97"/>
    </row>
    <row r="820" ht="12.75">
      <c r="C820" s="97"/>
    </row>
    <row r="821" ht="12.75">
      <c r="C821" s="97"/>
    </row>
    <row r="822" ht="12.75">
      <c r="C822" s="97"/>
    </row>
    <row r="823" ht="12.75">
      <c r="C823" s="97"/>
    </row>
    <row r="824" ht="12.75">
      <c r="C824" s="97"/>
    </row>
    <row r="825" ht="12.75">
      <c r="C825" s="97"/>
    </row>
    <row r="826" ht="12.75">
      <c r="C826" s="97"/>
    </row>
    <row r="827" ht="12.75">
      <c r="C827" s="97"/>
    </row>
    <row r="828" ht="12.75">
      <c r="C828" s="97"/>
    </row>
    <row r="829" ht="12.75">
      <c r="C829" s="97"/>
    </row>
    <row r="830" ht="12.75">
      <c r="C830" s="97"/>
    </row>
    <row r="831" ht="12.75">
      <c r="C831" s="97"/>
    </row>
    <row r="832" ht="12.75">
      <c r="C832" s="97"/>
    </row>
    <row r="833" ht="12.75">
      <c r="C833" s="97"/>
    </row>
    <row r="834" ht="12.75">
      <c r="C834" s="97"/>
    </row>
    <row r="835" ht="12.75">
      <c r="C835" s="97"/>
    </row>
    <row r="836" ht="12.75">
      <c r="C836" s="97"/>
    </row>
    <row r="837" ht="12.75">
      <c r="C837" s="97"/>
    </row>
    <row r="838" ht="12.75">
      <c r="C838" s="97"/>
    </row>
    <row r="839" ht="12.75">
      <c r="C839" s="97"/>
    </row>
    <row r="840" ht="12.75">
      <c r="C840" s="97"/>
    </row>
    <row r="841" ht="12.75">
      <c r="C841" s="97"/>
    </row>
    <row r="842" ht="12.75">
      <c r="C842" s="97"/>
    </row>
    <row r="843" ht="12.75">
      <c r="C843" s="97"/>
    </row>
    <row r="844" ht="12.75">
      <c r="C844" s="97"/>
    </row>
    <row r="845" ht="12.75">
      <c r="C845" s="97"/>
    </row>
    <row r="846" ht="12.75">
      <c r="C846" s="97"/>
    </row>
    <row r="847" ht="12.75">
      <c r="C847" s="97"/>
    </row>
    <row r="848" ht="12.75">
      <c r="C848" s="97"/>
    </row>
    <row r="849" ht="12.75">
      <c r="C849" s="97"/>
    </row>
    <row r="850" ht="12.75">
      <c r="C850" s="97"/>
    </row>
    <row r="851" ht="12.75">
      <c r="C851" s="97"/>
    </row>
    <row r="852" ht="12.75">
      <c r="C852" s="97"/>
    </row>
    <row r="853" ht="12.75">
      <c r="C853" s="97"/>
    </row>
    <row r="854" ht="12.75">
      <c r="C854" s="97"/>
    </row>
    <row r="855" ht="12.75">
      <c r="C855" s="97"/>
    </row>
    <row r="856" ht="12.75">
      <c r="C856" s="97"/>
    </row>
    <row r="857" ht="12.75">
      <c r="C857" s="97"/>
    </row>
    <row r="858" ht="12.75">
      <c r="C858" s="97"/>
    </row>
    <row r="859" ht="12.75">
      <c r="C859" s="97"/>
    </row>
    <row r="860" ht="12.75">
      <c r="C860" s="97"/>
    </row>
    <row r="861" ht="12.75">
      <c r="C861" s="97"/>
    </row>
    <row r="862" ht="12.75">
      <c r="C862" s="97"/>
    </row>
    <row r="863" ht="12.75">
      <c r="C863" s="97"/>
    </row>
    <row r="864" ht="12.75">
      <c r="C864" s="97"/>
    </row>
    <row r="865" ht="12.75">
      <c r="C865" s="97"/>
    </row>
    <row r="866" ht="12.75">
      <c r="C866" s="97"/>
    </row>
    <row r="867" ht="12.75">
      <c r="C867" s="97"/>
    </row>
    <row r="868" ht="12.75">
      <c r="C868" s="97"/>
    </row>
    <row r="869" ht="12.75">
      <c r="C869" s="97"/>
    </row>
    <row r="870" ht="12.75">
      <c r="C870" s="97"/>
    </row>
    <row r="871" ht="12.75">
      <c r="C871" s="97"/>
    </row>
    <row r="872" ht="12.75">
      <c r="C872" s="97"/>
    </row>
    <row r="873" ht="12.75">
      <c r="C873" s="97"/>
    </row>
    <row r="874" ht="12.75">
      <c r="C874" s="97"/>
    </row>
    <row r="875" ht="12.75">
      <c r="C875" s="97"/>
    </row>
    <row r="876" ht="12.75">
      <c r="C876" s="97"/>
    </row>
    <row r="877" ht="12.75">
      <c r="C877" s="97"/>
    </row>
    <row r="878" ht="12.75">
      <c r="C878" s="97"/>
    </row>
    <row r="879" ht="12.75">
      <c r="C879" s="97"/>
    </row>
    <row r="880" ht="12.75">
      <c r="C880" s="97"/>
    </row>
    <row r="881" ht="12.75">
      <c r="C881" s="97"/>
    </row>
    <row r="882" ht="12.75">
      <c r="C882" s="97"/>
    </row>
    <row r="883" ht="12.75">
      <c r="C883" s="97"/>
    </row>
    <row r="884" ht="12.75">
      <c r="C884" s="97"/>
    </row>
    <row r="885" ht="12.75">
      <c r="C885" s="97"/>
    </row>
    <row r="886" ht="12.75">
      <c r="C886" s="97"/>
    </row>
    <row r="887" ht="12.75">
      <c r="C887" s="97"/>
    </row>
    <row r="888" ht="12.75">
      <c r="C888" s="97"/>
    </row>
    <row r="889" ht="12.75">
      <c r="C889" s="97"/>
    </row>
    <row r="890" ht="12.75">
      <c r="C890" s="97"/>
    </row>
    <row r="891" ht="12.75">
      <c r="C891" s="97"/>
    </row>
    <row r="892" ht="12.75">
      <c r="C892" s="97"/>
    </row>
    <row r="893" ht="12.75">
      <c r="C893" s="97"/>
    </row>
    <row r="894" ht="12.75">
      <c r="C894" s="97"/>
    </row>
    <row r="895" ht="12.75">
      <c r="C895" s="97"/>
    </row>
    <row r="896" ht="12.75">
      <c r="C896" s="97"/>
    </row>
    <row r="897" ht="12.75">
      <c r="C897" s="97"/>
    </row>
    <row r="898" ht="12.75">
      <c r="C898" s="97"/>
    </row>
    <row r="899" ht="12.75">
      <c r="C899" s="97"/>
    </row>
    <row r="900" ht="12.75">
      <c r="C900" s="97"/>
    </row>
    <row r="901" ht="12.75">
      <c r="C901" s="97"/>
    </row>
    <row r="902" ht="12.75">
      <c r="C902" s="97"/>
    </row>
    <row r="903" ht="12.75">
      <c r="C903" s="97"/>
    </row>
    <row r="904" ht="12.75">
      <c r="C904" s="97"/>
    </row>
    <row r="905" ht="12.75">
      <c r="C905" s="97"/>
    </row>
    <row r="906" ht="12.75">
      <c r="C906" s="97"/>
    </row>
    <row r="907" ht="12.75">
      <c r="C907" s="97"/>
    </row>
    <row r="908" ht="12.75">
      <c r="C908" s="97"/>
    </row>
    <row r="909" ht="12.75">
      <c r="C909" s="97"/>
    </row>
    <row r="910" ht="12.75">
      <c r="C910" s="97"/>
    </row>
    <row r="911" ht="12.75">
      <c r="C911" s="97"/>
    </row>
    <row r="912" ht="12.75">
      <c r="C912" s="97"/>
    </row>
    <row r="913" ht="12.75">
      <c r="C913" s="97"/>
    </row>
    <row r="914" ht="12.75">
      <c r="C914" s="97"/>
    </row>
    <row r="915" ht="12.75">
      <c r="C915" s="97"/>
    </row>
    <row r="916" ht="12.75">
      <c r="C916" s="97"/>
    </row>
    <row r="917" ht="12.75">
      <c r="C917" s="97"/>
    </row>
    <row r="918" ht="12.75">
      <c r="C918" s="97"/>
    </row>
    <row r="919" ht="12.75">
      <c r="C919" s="97"/>
    </row>
    <row r="920" ht="12.75">
      <c r="C920" s="97"/>
    </row>
    <row r="921" ht="12.75">
      <c r="C921" s="97"/>
    </row>
    <row r="922" ht="12.75">
      <c r="C922" s="97"/>
    </row>
    <row r="923" ht="12.75">
      <c r="C923" s="97"/>
    </row>
    <row r="924" ht="12.75">
      <c r="C924" s="97"/>
    </row>
    <row r="925" ht="12.75">
      <c r="C925" s="97"/>
    </row>
    <row r="926" ht="12.75">
      <c r="C926" s="97"/>
    </row>
    <row r="927" ht="12.75">
      <c r="C927" s="97"/>
    </row>
    <row r="928" ht="12.75">
      <c r="C928" s="97"/>
    </row>
  </sheetData>
  <mergeCells count="16">
    <mergeCell ref="I4:I5"/>
    <mergeCell ref="I64:I65"/>
    <mergeCell ref="F64:F65"/>
    <mergeCell ref="G64:G65"/>
    <mergeCell ref="H64:H65"/>
    <mergeCell ref="F4:F5"/>
    <mergeCell ref="G4:G5"/>
    <mergeCell ref="H4:H5"/>
    <mergeCell ref="B64:B65"/>
    <mergeCell ref="C64:C65"/>
    <mergeCell ref="D64:D65"/>
    <mergeCell ref="E64:E65"/>
    <mergeCell ref="B4:B5"/>
    <mergeCell ref="C4:C5"/>
    <mergeCell ref="D4:D5"/>
    <mergeCell ref="E4:E5"/>
  </mergeCells>
  <printOptions/>
  <pageMargins left="0.5905511811023623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3"/>
  <sheetViews>
    <sheetView workbookViewId="0" topLeftCell="A33">
      <selection activeCell="H18" sqref="H18"/>
    </sheetView>
  </sheetViews>
  <sheetFormatPr defaultColWidth="9.140625" defaultRowHeight="12.75"/>
  <cols>
    <col min="1" max="1" width="18.00390625" style="19" customWidth="1"/>
    <col min="2" max="16384" width="9.140625" style="3" customWidth="1"/>
  </cols>
  <sheetData>
    <row r="1" ht="14.25">
      <c r="A1" s="1" t="s">
        <v>187</v>
      </c>
    </row>
    <row r="2" ht="15.75">
      <c r="A2" s="14"/>
    </row>
    <row r="3" spans="1:6" ht="14.25">
      <c r="A3" s="95" t="s">
        <v>303</v>
      </c>
      <c r="E3" s="90"/>
      <c r="F3" s="7" t="s">
        <v>179</v>
      </c>
    </row>
    <row r="4" spans="1:5" s="7" customFormat="1" ht="12.75" customHeight="1">
      <c r="A4" s="20"/>
      <c r="B4" s="195" t="s">
        <v>88</v>
      </c>
      <c r="C4" s="195" t="s">
        <v>89</v>
      </c>
      <c r="D4" s="195" t="s">
        <v>90</v>
      </c>
      <c r="E4" s="195" t="s">
        <v>155</v>
      </c>
    </row>
    <row r="5" spans="1:5" s="7" customFormat="1" ht="12.75" customHeight="1">
      <c r="A5" s="21"/>
      <c r="B5" s="196"/>
      <c r="C5" s="196"/>
      <c r="D5" s="196"/>
      <c r="E5" s="196"/>
    </row>
    <row r="6" spans="1:6" s="7" customFormat="1" ht="12.75">
      <c r="A6" s="58" t="s">
        <v>0</v>
      </c>
      <c r="B6" s="8">
        <v>626365.575</v>
      </c>
      <c r="C6" s="34">
        <v>434441.489</v>
      </c>
      <c r="D6" s="55">
        <v>715360.563</v>
      </c>
      <c r="E6" s="8">
        <v>581362.52</v>
      </c>
      <c r="F6" s="3"/>
    </row>
    <row r="7" spans="1:5" ht="12.75">
      <c r="A7" s="16" t="s">
        <v>1</v>
      </c>
      <c r="B7" s="9">
        <v>13347.886</v>
      </c>
      <c r="C7" s="44">
        <v>31597.719</v>
      </c>
      <c r="D7" s="44">
        <v>70343.19</v>
      </c>
      <c r="E7" s="9">
        <v>56749.9</v>
      </c>
    </row>
    <row r="8" spans="1:5" ht="12.75">
      <c r="A8" s="17" t="s">
        <v>2</v>
      </c>
      <c r="B8" s="10">
        <v>967.99</v>
      </c>
      <c r="C8" s="45">
        <v>3151.466</v>
      </c>
      <c r="D8" s="45">
        <v>4089.96</v>
      </c>
      <c r="E8" s="10">
        <v>3614.53</v>
      </c>
    </row>
    <row r="9" spans="1:5" ht="12.75">
      <c r="A9" s="17" t="s">
        <v>3</v>
      </c>
      <c r="B9" s="10">
        <v>2543.84</v>
      </c>
      <c r="C9" s="45">
        <v>5444.276</v>
      </c>
      <c r="D9" s="45">
        <v>12243.12</v>
      </c>
      <c r="E9" s="10">
        <v>10296.95</v>
      </c>
    </row>
    <row r="10" spans="1:5" ht="12.75">
      <c r="A10" s="17" t="s">
        <v>4</v>
      </c>
      <c r="B10" s="10">
        <v>1011.64</v>
      </c>
      <c r="C10" s="45">
        <v>3123.324</v>
      </c>
      <c r="D10" s="45">
        <v>6049.3</v>
      </c>
      <c r="E10" s="10">
        <v>5548.78</v>
      </c>
    </row>
    <row r="11" spans="1:5" ht="12.75">
      <c r="A11" s="17" t="s">
        <v>5</v>
      </c>
      <c r="B11" s="10">
        <v>1151.366</v>
      </c>
      <c r="C11" s="45">
        <v>3755.303</v>
      </c>
      <c r="D11" s="45">
        <v>12271.88</v>
      </c>
      <c r="E11" s="10">
        <v>8844.21</v>
      </c>
    </row>
    <row r="12" spans="1:5" ht="12.75">
      <c r="A12" s="17" t="s">
        <v>6</v>
      </c>
      <c r="B12" s="10">
        <v>2098.34</v>
      </c>
      <c r="C12" s="45">
        <v>4981.142</v>
      </c>
      <c r="D12" s="45">
        <v>13763.85</v>
      </c>
      <c r="E12" s="10">
        <v>9840.51</v>
      </c>
    </row>
    <row r="13" spans="1:6" ht="14.25">
      <c r="A13" s="17" t="s">
        <v>7</v>
      </c>
      <c r="B13" s="10">
        <v>3051.06</v>
      </c>
      <c r="C13" s="45">
        <v>4259.096</v>
      </c>
      <c r="D13" s="45">
        <v>8078.94</v>
      </c>
      <c r="E13" s="10">
        <v>7111.73</v>
      </c>
      <c r="F13" s="2"/>
    </row>
    <row r="14" spans="1:6" ht="14.25">
      <c r="A14" s="17" t="s">
        <v>8</v>
      </c>
      <c r="B14" s="10">
        <v>1405.04</v>
      </c>
      <c r="C14" s="45">
        <v>3376.66</v>
      </c>
      <c r="D14" s="45">
        <v>7132.7</v>
      </c>
      <c r="E14" s="10">
        <v>5679.69</v>
      </c>
      <c r="F14" s="2"/>
    </row>
    <row r="15" spans="1:6" ht="12.75">
      <c r="A15" s="17" t="s">
        <v>9</v>
      </c>
      <c r="B15" s="10">
        <v>1118.61</v>
      </c>
      <c r="C15" s="45">
        <v>3506.442</v>
      </c>
      <c r="D15" s="45">
        <v>6713.44</v>
      </c>
      <c r="E15" s="10">
        <v>5813.51</v>
      </c>
      <c r="F15" s="7"/>
    </row>
    <row r="16" spans="1:6" ht="12.75">
      <c r="A16" s="15" t="s">
        <v>10</v>
      </c>
      <c r="B16" s="9">
        <v>41477.363</v>
      </c>
      <c r="C16" s="46">
        <v>48970.748</v>
      </c>
      <c r="D16" s="46">
        <v>68211.2</v>
      </c>
      <c r="E16" s="9">
        <v>53500</v>
      </c>
      <c r="F16" s="7"/>
    </row>
    <row r="17" spans="1:6" ht="12.75">
      <c r="A17" s="17" t="s">
        <v>11</v>
      </c>
      <c r="B17" s="10">
        <v>9745.244</v>
      </c>
      <c r="C17" s="45">
        <v>16033.726</v>
      </c>
      <c r="D17" s="45">
        <v>14105.08</v>
      </c>
      <c r="E17" s="10">
        <v>11238.1</v>
      </c>
      <c r="F17" s="7"/>
    </row>
    <row r="18" spans="1:5" ht="12.75">
      <c r="A18" s="17" t="s">
        <v>12</v>
      </c>
      <c r="B18" s="10">
        <v>8569.357</v>
      </c>
      <c r="C18" s="45">
        <v>8089.198</v>
      </c>
      <c r="D18" s="45">
        <v>11446.38</v>
      </c>
      <c r="E18" s="10">
        <v>9214.47</v>
      </c>
    </row>
    <row r="19" spans="1:5" ht="12.75">
      <c r="A19" s="17" t="s">
        <v>13</v>
      </c>
      <c r="B19" s="10">
        <v>3755.13</v>
      </c>
      <c r="C19" s="45">
        <v>2672.531</v>
      </c>
      <c r="D19" s="45">
        <v>5855.76</v>
      </c>
      <c r="E19" s="10">
        <v>4561.8</v>
      </c>
    </row>
    <row r="20" spans="1:5" ht="12.75">
      <c r="A20" s="17" t="s">
        <v>14</v>
      </c>
      <c r="B20" s="10">
        <v>3513.202</v>
      </c>
      <c r="C20" s="45">
        <v>4991.356</v>
      </c>
      <c r="D20" s="45">
        <v>7625.88</v>
      </c>
      <c r="E20" s="10">
        <v>5536.29</v>
      </c>
    </row>
    <row r="21" spans="1:5" ht="12.75">
      <c r="A21" s="17" t="s">
        <v>15</v>
      </c>
      <c r="B21" s="10">
        <v>4357.4</v>
      </c>
      <c r="C21" s="45">
        <v>2955.1</v>
      </c>
      <c r="D21" s="45">
        <v>7616.66</v>
      </c>
      <c r="E21" s="10">
        <v>6216.38</v>
      </c>
    </row>
    <row r="22" spans="1:5" ht="12.75">
      <c r="A22" s="17" t="s">
        <v>16</v>
      </c>
      <c r="B22" s="10">
        <v>4029.68</v>
      </c>
      <c r="C22" s="45">
        <v>2507.645</v>
      </c>
      <c r="D22" s="45">
        <v>5910.84</v>
      </c>
      <c r="E22" s="10">
        <v>4617.68</v>
      </c>
    </row>
    <row r="23" spans="1:5" ht="12.75">
      <c r="A23" s="17" t="s">
        <v>17</v>
      </c>
      <c r="B23" s="10">
        <v>7507.35</v>
      </c>
      <c r="C23" s="45">
        <v>11721.202</v>
      </c>
      <c r="D23" s="45">
        <v>15650.6</v>
      </c>
      <c r="E23" s="10">
        <v>12115.27</v>
      </c>
    </row>
    <row r="24" spans="1:5" ht="12.75">
      <c r="A24" s="15" t="s">
        <v>18</v>
      </c>
      <c r="B24" s="9">
        <v>33010.213</v>
      </c>
      <c r="C24" s="46">
        <v>37606.029</v>
      </c>
      <c r="D24" s="46">
        <v>75461.92300000001</v>
      </c>
      <c r="E24" s="9">
        <v>56194.75</v>
      </c>
    </row>
    <row r="25" spans="1:5" ht="12.75">
      <c r="A25" s="17" t="s">
        <v>19</v>
      </c>
      <c r="B25" s="10">
        <v>3040.62</v>
      </c>
      <c r="C25" s="45">
        <v>3314.92</v>
      </c>
      <c r="D25" s="45">
        <v>4823.28</v>
      </c>
      <c r="E25" s="10">
        <v>3759.38</v>
      </c>
    </row>
    <row r="26" spans="1:5" ht="12.75">
      <c r="A26" s="17" t="s">
        <v>20</v>
      </c>
      <c r="B26" s="10">
        <v>3289.29</v>
      </c>
      <c r="C26" s="45">
        <v>3123.533</v>
      </c>
      <c r="D26" s="45">
        <v>7811.64</v>
      </c>
      <c r="E26" s="10">
        <v>5353.91</v>
      </c>
    </row>
    <row r="27" spans="1:5" ht="12.75">
      <c r="A27" s="17" t="s">
        <v>21</v>
      </c>
      <c r="B27" s="10">
        <v>1461.45</v>
      </c>
      <c r="C27" s="45">
        <v>1476.911</v>
      </c>
      <c r="D27" s="45">
        <v>3227.8030000000003</v>
      </c>
      <c r="E27" s="10">
        <v>2217.02</v>
      </c>
    </row>
    <row r="28" spans="1:5" ht="12.75">
      <c r="A28" s="17" t="s">
        <v>22</v>
      </c>
      <c r="B28" s="10">
        <v>2947.444</v>
      </c>
      <c r="C28" s="45">
        <v>2728.305</v>
      </c>
      <c r="D28" s="45">
        <v>7482.1</v>
      </c>
      <c r="E28" s="10">
        <v>5519.92</v>
      </c>
    </row>
    <row r="29" spans="1:5" ht="12.75">
      <c r="A29" s="17" t="s">
        <v>23</v>
      </c>
      <c r="B29" s="10">
        <v>4513.766</v>
      </c>
      <c r="C29" s="45">
        <v>3642.595</v>
      </c>
      <c r="D29" s="45">
        <v>5593.94</v>
      </c>
      <c r="E29" s="10">
        <v>4382.74</v>
      </c>
    </row>
    <row r="30" spans="1:5" ht="12.75">
      <c r="A30" s="17" t="s">
        <v>24</v>
      </c>
      <c r="B30" s="10">
        <v>3807.09</v>
      </c>
      <c r="C30" s="45">
        <v>6183.682</v>
      </c>
      <c r="D30" s="45">
        <v>9040.14</v>
      </c>
      <c r="E30" s="10">
        <v>6888.53</v>
      </c>
    </row>
    <row r="31" spans="1:5" ht="12.75">
      <c r="A31" s="17" t="s">
        <v>25</v>
      </c>
      <c r="B31" s="10">
        <v>8727.64</v>
      </c>
      <c r="C31" s="45">
        <v>9009.879</v>
      </c>
      <c r="D31" s="45">
        <v>17323.2</v>
      </c>
      <c r="E31" s="10">
        <v>12936.07</v>
      </c>
    </row>
    <row r="32" spans="1:5" ht="12.75">
      <c r="A32" s="17" t="s">
        <v>26</v>
      </c>
      <c r="B32" s="10">
        <v>1704.52</v>
      </c>
      <c r="C32" s="45">
        <v>3266.053</v>
      </c>
      <c r="D32" s="45">
        <v>6060.42</v>
      </c>
      <c r="E32" s="10">
        <v>4685.16</v>
      </c>
    </row>
    <row r="33" spans="1:5" ht="12.75">
      <c r="A33" s="16" t="s">
        <v>27</v>
      </c>
      <c r="B33" s="10">
        <v>3518.393</v>
      </c>
      <c r="C33" s="44">
        <v>4860.161</v>
      </c>
      <c r="D33" s="44">
        <v>14099.4</v>
      </c>
      <c r="E33" s="10">
        <v>10452.02</v>
      </c>
    </row>
    <row r="34" spans="1:5" ht="12.75">
      <c r="A34" s="15" t="s">
        <v>28</v>
      </c>
      <c r="B34" s="9">
        <v>88203.373</v>
      </c>
      <c r="C34" s="46">
        <v>64754.615</v>
      </c>
      <c r="D34" s="46">
        <v>85429.94</v>
      </c>
      <c r="E34" s="9">
        <v>68716.81</v>
      </c>
    </row>
    <row r="35" spans="1:5" ht="12.75">
      <c r="A35" s="18" t="s">
        <v>29</v>
      </c>
      <c r="B35" s="11">
        <v>13206.402</v>
      </c>
      <c r="C35" s="47">
        <v>9880.821</v>
      </c>
      <c r="D35" s="47">
        <v>11692.54</v>
      </c>
      <c r="E35" s="11">
        <v>9781.4</v>
      </c>
    </row>
    <row r="36" spans="1:5" ht="12.75">
      <c r="A36" s="17" t="s">
        <v>30</v>
      </c>
      <c r="B36" s="10">
        <v>22823.964</v>
      </c>
      <c r="C36" s="45">
        <v>16642.159</v>
      </c>
      <c r="D36" s="45">
        <v>14452.14</v>
      </c>
      <c r="E36" s="10">
        <v>11304.17</v>
      </c>
    </row>
    <row r="37" spans="1:5" ht="12.75">
      <c r="A37" s="17" t="s">
        <v>31</v>
      </c>
      <c r="B37" s="10">
        <v>13647.566</v>
      </c>
      <c r="C37" s="45">
        <v>12148.352</v>
      </c>
      <c r="D37" s="45">
        <v>21207.12</v>
      </c>
      <c r="E37" s="10">
        <v>16374.1</v>
      </c>
    </row>
    <row r="38" spans="1:5" ht="12.75">
      <c r="A38" s="17" t="s">
        <v>32</v>
      </c>
      <c r="B38" s="10">
        <v>20196.132</v>
      </c>
      <c r="C38" s="45">
        <v>10827.282</v>
      </c>
      <c r="D38" s="45">
        <v>16991.6</v>
      </c>
      <c r="E38" s="10">
        <v>13815.37</v>
      </c>
    </row>
    <row r="39" spans="1:5" ht="12.75">
      <c r="A39" s="17" t="s">
        <v>33</v>
      </c>
      <c r="B39" s="10">
        <v>7383.702</v>
      </c>
      <c r="C39" s="45">
        <v>3085.436</v>
      </c>
      <c r="D39" s="45">
        <v>6627.96</v>
      </c>
      <c r="E39" s="10">
        <v>5637.1</v>
      </c>
    </row>
    <row r="40" spans="1:5" ht="12.75">
      <c r="A40" s="17" t="s">
        <v>34</v>
      </c>
      <c r="B40" s="10">
        <v>6340.67</v>
      </c>
      <c r="C40" s="45">
        <v>6907.451</v>
      </c>
      <c r="D40" s="45">
        <v>9014.3</v>
      </c>
      <c r="E40" s="10">
        <v>7556.93</v>
      </c>
    </row>
    <row r="41" spans="1:5" ht="12.75">
      <c r="A41" s="16" t="s">
        <v>35</v>
      </c>
      <c r="B41" s="12">
        <v>4604.937</v>
      </c>
      <c r="C41" s="44">
        <v>5263.134</v>
      </c>
      <c r="D41" s="44">
        <v>5444.28</v>
      </c>
      <c r="E41" s="12">
        <v>4247.73</v>
      </c>
    </row>
    <row r="42" spans="1:5" ht="12.75">
      <c r="A42" s="15" t="s">
        <v>36</v>
      </c>
      <c r="B42" s="9">
        <v>51203.54</v>
      </c>
      <c r="C42" s="46">
        <v>66246.141</v>
      </c>
      <c r="D42" s="46">
        <v>99183.68</v>
      </c>
      <c r="E42" s="9">
        <v>80547.73</v>
      </c>
    </row>
    <row r="43" spans="1:5" ht="12.75">
      <c r="A43" s="17" t="s">
        <v>37</v>
      </c>
      <c r="B43" s="10">
        <v>2045.02</v>
      </c>
      <c r="C43" s="45">
        <v>2343.249</v>
      </c>
      <c r="D43" s="45">
        <v>4648.32</v>
      </c>
      <c r="E43" s="10">
        <v>4370.51</v>
      </c>
    </row>
    <row r="44" spans="1:5" ht="12.75">
      <c r="A44" s="17" t="s">
        <v>38</v>
      </c>
      <c r="B44" s="10">
        <v>5966.379</v>
      </c>
      <c r="C44" s="45">
        <v>16523.384</v>
      </c>
      <c r="D44" s="45">
        <v>13239.68</v>
      </c>
      <c r="E44" s="10">
        <v>10970.52</v>
      </c>
    </row>
    <row r="45" spans="1:5" ht="12.75">
      <c r="A45" s="17" t="s">
        <v>39</v>
      </c>
      <c r="B45" s="10">
        <v>3526.8</v>
      </c>
      <c r="C45" s="45">
        <v>2162.014</v>
      </c>
      <c r="D45" s="45">
        <v>6074.7</v>
      </c>
      <c r="E45" s="10">
        <v>5068.2</v>
      </c>
    </row>
    <row r="46" spans="1:5" ht="12.75">
      <c r="A46" s="17" t="s">
        <v>40</v>
      </c>
      <c r="B46" s="10">
        <v>2828.77</v>
      </c>
      <c r="C46" s="45">
        <v>2068.471</v>
      </c>
      <c r="D46" s="45">
        <v>4682.34</v>
      </c>
      <c r="E46" s="10">
        <v>3993.8</v>
      </c>
    </row>
    <row r="47" spans="1:5" ht="12.75">
      <c r="A47" s="17" t="s">
        <v>41</v>
      </c>
      <c r="B47" s="10">
        <v>6791.405</v>
      </c>
      <c r="C47" s="45">
        <v>6081.062</v>
      </c>
      <c r="D47" s="45">
        <v>9285.22</v>
      </c>
      <c r="E47" s="10">
        <v>7442.51</v>
      </c>
    </row>
    <row r="48" spans="1:5" ht="12.75">
      <c r="A48" s="17" t="s">
        <v>42</v>
      </c>
      <c r="B48" s="10">
        <v>8478.907</v>
      </c>
      <c r="C48" s="45">
        <v>11835.791</v>
      </c>
      <c r="D48" s="45">
        <v>12390.3</v>
      </c>
      <c r="E48" s="10">
        <v>9472.53</v>
      </c>
    </row>
    <row r="49" spans="1:5" ht="12.75">
      <c r="A49" s="17" t="s">
        <v>43</v>
      </c>
      <c r="B49" s="10">
        <v>3086.004</v>
      </c>
      <c r="C49" s="45">
        <v>5840.549</v>
      </c>
      <c r="D49" s="45">
        <v>11114.82</v>
      </c>
      <c r="E49" s="10">
        <v>10487.09</v>
      </c>
    </row>
    <row r="50" spans="1:5" ht="12.75">
      <c r="A50" s="17" t="s">
        <v>44</v>
      </c>
      <c r="B50" s="10">
        <v>5883.137</v>
      </c>
      <c r="C50" s="45">
        <v>3770.735</v>
      </c>
      <c r="D50" s="45">
        <v>8295.28</v>
      </c>
      <c r="E50" s="10">
        <v>6359.64</v>
      </c>
    </row>
    <row r="51" spans="1:5" ht="12.75">
      <c r="A51" s="17" t="s">
        <v>45</v>
      </c>
      <c r="B51" s="10">
        <v>1871.67</v>
      </c>
      <c r="C51" s="45">
        <v>1928.059</v>
      </c>
      <c r="D51" s="45">
        <v>2012.04</v>
      </c>
      <c r="E51" s="10">
        <v>1407.63</v>
      </c>
    </row>
    <row r="52" spans="1:5" ht="12.75">
      <c r="A52" s="17" t="s">
        <v>46</v>
      </c>
      <c r="B52" s="10">
        <v>2073.374</v>
      </c>
      <c r="C52" s="45">
        <v>2286.938</v>
      </c>
      <c r="D52" s="45">
        <v>5864.4</v>
      </c>
      <c r="E52" s="10">
        <v>4655.97</v>
      </c>
    </row>
    <row r="53" spans="1:5" ht="12.75">
      <c r="A53" s="16" t="s">
        <v>47</v>
      </c>
      <c r="B53" s="12">
        <v>8652.074</v>
      </c>
      <c r="C53" s="44">
        <v>11405.889</v>
      </c>
      <c r="D53" s="44">
        <v>21576.58</v>
      </c>
      <c r="E53" s="12">
        <v>16319.32</v>
      </c>
    </row>
    <row r="54" spans="1:3" ht="12.75">
      <c r="A54" s="36"/>
      <c r="B54" s="23"/>
      <c r="C54" s="23"/>
    </row>
    <row r="55" spans="1:4" ht="12.75">
      <c r="A55" s="36"/>
      <c r="B55" s="23"/>
      <c r="D55" s="23">
        <v>26</v>
      </c>
    </row>
    <row r="56" ht="14.25">
      <c r="A56" s="1" t="s">
        <v>187</v>
      </c>
    </row>
    <row r="57" ht="15.75">
      <c r="A57" s="14"/>
    </row>
    <row r="58" spans="1:6" ht="14.25">
      <c r="A58" s="95" t="s">
        <v>303</v>
      </c>
      <c r="F58" s="90" t="s">
        <v>223</v>
      </c>
    </row>
    <row r="59" spans="1:5" s="7" customFormat="1" ht="12.75" customHeight="1">
      <c r="A59" s="20"/>
      <c r="B59" s="195" t="s">
        <v>88</v>
      </c>
      <c r="C59" s="195" t="s">
        <v>89</v>
      </c>
      <c r="D59" s="195" t="s">
        <v>90</v>
      </c>
      <c r="E59" s="195" t="s">
        <v>155</v>
      </c>
    </row>
    <row r="60" spans="1:5" s="7" customFormat="1" ht="12.75">
      <c r="A60" s="21"/>
      <c r="B60" s="196"/>
      <c r="C60" s="196"/>
      <c r="D60" s="196"/>
      <c r="E60" s="196"/>
    </row>
    <row r="61" spans="1:5" ht="12.75">
      <c r="A61" s="15" t="s">
        <v>48</v>
      </c>
      <c r="B61" s="12">
        <v>132255.185</v>
      </c>
      <c r="C61" s="48">
        <v>42255.228</v>
      </c>
      <c r="D61" s="48">
        <v>83704.62</v>
      </c>
      <c r="E61" s="48">
        <v>69887.35</v>
      </c>
    </row>
    <row r="62" spans="1:5" ht="12.75">
      <c r="A62" s="17" t="s">
        <v>49</v>
      </c>
      <c r="B62" s="10">
        <v>6344.5</v>
      </c>
      <c r="C62" s="29">
        <v>4464.499</v>
      </c>
      <c r="D62" s="29">
        <v>13608.38</v>
      </c>
      <c r="E62" s="29">
        <v>9930.72</v>
      </c>
    </row>
    <row r="63" spans="1:5" ht="12.75">
      <c r="A63" s="17" t="s">
        <v>50</v>
      </c>
      <c r="B63" s="10">
        <v>2586.23</v>
      </c>
      <c r="C63" s="29">
        <v>812.141</v>
      </c>
      <c r="D63" s="29">
        <v>2202.12</v>
      </c>
      <c r="E63" s="29">
        <v>1859.23</v>
      </c>
    </row>
    <row r="64" spans="1:5" ht="12.75">
      <c r="A64" s="17" t="s">
        <v>51</v>
      </c>
      <c r="B64" s="10">
        <v>8848.113</v>
      </c>
      <c r="C64" s="29">
        <v>1581.757</v>
      </c>
      <c r="D64" s="29">
        <v>8593.02</v>
      </c>
      <c r="E64" s="29">
        <v>6573.18</v>
      </c>
    </row>
    <row r="65" spans="1:5" ht="12.75">
      <c r="A65" s="17" t="s">
        <v>52</v>
      </c>
      <c r="B65" s="10">
        <v>5360.99</v>
      </c>
      <c r="C65" s="29">
        <v>1177.564</v>
      </c>
      <c r="D65" s="29">
        <v>4139.64</v>
      </c>
      <c r="E65" s="29">
        <v>3171.31</v>
      </c>
    </row>
    <row r="66" spans="1:5" ht="12.75">
      <c r="A66" s="17" t="s">
        <v>53</v>
      </c>
      <c r="B66" s="10">
        <v>4419.225</v>
      </c>
      <c r="C66" s="29">
        <v>1549.988</v>
      </c>
      <c r="D66" s="29">
        <v>3165.48</v>
      </c>
      <c r="E66" s="29">
        <v>2638.64</v>
      </c>
    </row>
    <row r="67" spans="1:5" ht="12.75">
      <c r="A67" s="17" t="s">
        <v>54</v>
      </c>
      <c r="B67" s="10">
        <v>17621.483</v>
      </c>
      <c r="C67" s="29">
        <v>8162.358</v>
      </c>
      <c r="D67" s="29">
        <v>9081.52</v>
      </c>
      <c r="E67" s="29">
        <v>8513.43</v>
      </c>
    </row>
    <row r="68" spans="1:5" ht="12.75">
      <c r="A68" s="17" t="s">
        <v>55</v>
      </c>
      <c r="B68" s="10">
        <v>5165.5</v>
      </c>
      <c r="C68" s="29">
        <v>2052.74</v>
      </c>
      <c r="D68" s="29">
        <v>2760.48</v>
      </c>
      <c r="E68" s="29">
        <v>2404.23</v>
      </c>
    </row>
    <row r="69" spans="1:5" ht="12.75">
      <c r="A69" s="17" t="s">
        <v>56</v>
      </c>
      <c r="B69" s="10">
        <v>16511.432</v>
      </c>
      <c r="C69" s="29">
        <v>1808.541</v>
      </c>
      <c r="D69" s="29">
        <v>5470.04</v>
      </c>
      <c r="E69" s="29">
        <v>5164.37</v>
      </c>
    </row>
    <row r="70" spans="1:5" ht="12.75">
      <c r="A70" s="17" t="s">
        <v>57</v>
      </c>
      <c r="B70" s="10">
        <v>34202.005</v>
      </c>
      <c r="C70" s="29">
        <v>8006.041</v>
      </c>
      <c r="D70" s="29">
        <v>10919.34</v>
      </c>
      <c r="E70" s="29">
        <v>10914.69</v>
      </c>
    </row>
    <row r="71" spans="1:5" ht="12.75">
      <c r="A71" s="17" t="s">
        <v>58</v>
      </c>
      <c r="B71" s="10">
        <v>14292.476</v>
      </c>
      <c r="C71" s="29">
        <v>3860.172</v>
      </c>
      <c r="D71" s="29">
        <v>5597.34</v>
      </c>
      <c r="E71" s="29">
        <v>4951.07</v>
      </c>
    </row>
    <row r="72" spans="1:5" ht="12.75">
      <c r="A72" s="17" t="s">
        <v>59</v>
      </c>
      <c r="B72" s="10">
        <v>6437.21</v>
      </c>
      <c r="C72" s="29">
        <v>3868.132</v>
      </c>
      <c r="D72" s="29">
        <v>8654.62</v>
      </c>
      <c r="E72" s="29">
        <v>6547.46</v>
      </c>
    </row>
    <row r="73" spans="1:5" ht="12.75">
      <c r="A73" s="17" t="s">
        <v>60</v>
      </c>
      <c r="B73" s="10">
        <v>3920.542</v>
      </c>
      <c r="C73" s="29">
        <v>2101.256</v>
      </c>
      <c r="D73" s="29">
        <v>3561.84</v>
      </c>
      <c r="E73" s="29">
        <v>2558.1</v>
      </c>
    </row>
    <row r="74" spans="1:5" ht="12.75">
      <c r="A74" s="17" t="s">
        <v>61</v>
      </c>
      <c r="B74" s="10">
        <v>6545.479</v>
      </c>
      <c r="C74" s="29">
        <v>2810.059</v>
      </c>
      <c r="D74" s="29">
        <v>5950.8</v>
      </c>
      <c r="E74" s="29">
        <v>4660.94</v>
      </c>
    </row>
    <row r="75" spans="1:5" ht="12.75">
      <c r="A75" s="15" t="s">
        <v>62</v>
      </c>
      <c r="B75" s="9">
        <v>114880.871</v>
      </c>
      <c r="C75" s="48">
        <v>80184.773</v>
      </c>
      <c r="D75" s="48">
        <v>123951.36</v>
      </c>
      <c r="E75" s="48">
        <v>101112.41</v>
      </c>
    </row>
    <row r="76" spans="1:5" ht="12.75">
      <c r="A76" s="18" t="s">
        <v>63</v>
      </c>
      <c r="B76" s="11">
        <v>9752.838</v>
      </c>
      <c r="C76" s="54">
        <v>8354.989</v>
      </c>
      <c r="D76" s="29">
        <v>11756.92</v>
      </c>
      <c r="E76" s="29">
        <v>9406.28</v>
      </c>
    </row>
    <row r="77" spans="1:5" ht="12.75">
      <c r="A77" s="17" t="s">
        <v>64</v>
      </c>
      <c r="B77" s="10">
        <v>6569.484</v>
      </c>
      <c r="C77" s="29">
        <v>4907.288</v>
      </c>
      <c r="D77" s="29">
        <v>9182.16</v>
      </c>
      <c r="E77" s="29">
        <v>6632.31</v>
      </c>
    </row>
    <row r="78" spans="1:5" ht="12.75">
      <c r="A78" s="17" t="s">
        <v>65</v>
      </c>
      <c r="B78" s="10">
        <v>16535.851</v>
      </c>
      <c r="C78" s="29">
        <v>4901.952</v>
      </c>
      <c r="D78" s="29">
        <v>11568.96</v>
      </c>
      <c r="E78" s="29">
        <v>10823.23</v>
      </c>
    </row>
    <row r="79" spans="1:5" ht="12.75">
      <c r="A79" s="17" t="s">
        <v>66</v>
      </c>
      <c r="B79" s="10">
        <v>6241.09</v>
      </c>
      <c r="C79" s="29">
        <v>2191.754</v>
      </c>
      <c r="D79" s="29">
        <v>5175.9</v>
      </c>
      <c r="E79" s="29">
        <v>4367.24</v>
      </c>
    </row>
    <row r="80" spans="1:5" ht="12.75">
      <c r="A80" s="17" t="s">
        <v>67</v>
      </c>
      <c r="B80" s="10">
        <v>2451.101</v>
      </c>
      <c r="C80" s="29">
        <v>1484.996</v>
      </c>
      <c r="D80" s="29">
        <v>1552.5</v>
      </c>
      <c r="E80" s="29">
        <v>1315.05</v>
      </c>
    </row>
    <row r="81" spans="1:5" ht="12.75">
      <c r="A81" s="17" t="s">
        <v>68</v>
      </c>
      <c r="B81" s="10">
        <v>11410.884</v>
      </c>
      <c r="C81" s="29">
        <v>10414.361</v>
      </c>
      <c r="D81" s="29">
        <v>14801.82</v>
      </c>
      <c r="E81" s="29">
        <v>11915.49</v>
      </c>
    </row>
    <row r="82" spans="1:5" ht="12.75">
      <c r="A82" s="17" t="s">
        <v>69</v>
      </c>
      <c r="B82" s="10">
        <v>20212.128</v>
      </c>
      <c r="C82" s="29">
        <v>15445.964</v>
      </c>
      <c r="D82" s="29">
        <v>24993.14</v>
      </c>
      <c r="E82" s="29">
        <v>19331.24</v>
      </c>
    </row>
    <row r="83" spans="1:5" ht="12.75">
      <c r="A83" s="17" t="s">
        <v>70</v>
      </c>
      <c r="B83" s="10">
        <v>10352.651</v>
      </c>
      <c r="C83" s="29">
        <v>5097.982</v>
      </c>
      <c r="D83" s="29">
        <v>9896.04</v>
      </c>
      <c r="E83" s="29">
        <v>8281.97</v>
      </c>
    </row>
    <row r="84" spans="1:5" ht="12.75">
      <c r="A84" s="17" t="s">
        <v>71</v>
      </c>
      <c r="B84" s="10">
        <v>5424.62</v>
      </c>
      <c r="C84" s="29">
        <v>3332.485</v>
      </c>
      <c r="D84" s="29">
        <v>5564.7</v>
      </c>
      <c r="E84" s="29">
        <v>4326.91</v>
      </c>
    </row>
    <row r="85" spans="1:5" ht="12.75">
      <c r="A85" s="17" t="s">
        <v>72</v>
      </c>
      <c r="B85" s="10">
        <v>4430.044</v>
      </c>
      <c r="C85" s="29">
        <v>4597.393</v>
      </c>
      <c r="D85" s="29">
        <v>9129.48</v>
      </c>
      <c r="E85" s="29">
        <v>7411.57</v>
      </c>
    </row>
    <row r="86" spans="1:5" ht="12.75">
      <c r="A86" s="17" t="s">
        <v>73</v>
      </c>
      <c r="B86" s="10">
        <v>2776.59</v>
      </c>
      <c r="C86" s="29">
        <v>2853.28</v>
      </c>
      <c r="D86" s="29">
        <v>3060.72</v>
      </c>
      <c r="E86" s="29">
        <v>2290.84</v>
      </c>
    </row>
    <row r="87" spans="1:5" ht="12.75">
      <c r="A87" s="17" t="s">
        <v>74</v>
      </c>
      <c r="B87" s="10">
        <v>4463.47</v>
      </c>
      <c r="C87" s="29">
        <v>3208.991</v>
      </c>
      <c r="D87" s="29">
        <v>4985.52</v>
      </c>
      <c r="E87" s="29">
        <v>3707.72</v>
      </c>
    </row>
    <row r="88" spans="1:5" ht="12.75">
      <c r="A88" s="16" t="s">
        <v>75</v>
      </c>
      <c r="B88" s="10">
        <v>14260.12</v>
      </c>
      <c r="C88" s="30">
        <v>13393.338</v>
      </c>
      <c r="D88" s="30">
        <v>12283.5</v>
      </c>
      <c r="E88" s="30">
        <v>11302.55</v>
      </c>
    </row>
    <row r="89" spans="1:5" ht="12.75">
      <c r="A89" s="15" t="s">
        <v>76</v>
      </c>
      <c r="B89" s="9">
        <v>151987.144</v>
      </c>
      <c r="C89" s="48">
        <v>62826.236</v>
      </c>
      <c r="D89" s="48">
        <v>109074.65</v>
      </c>
      <c r="E89" s="48">
        <v>94653.59</v>
      </c>
    </row>
    <row r="90" spans="1:5" ht="12.75">
      <c r="A90" s="17" t="s">
        <v>77</v>
      </c>
      <c r="B90" s="10">
        <v>6464.98</v>
      </c>
      <c r="C90" s="29">
        <v>4367.775</v>
      </c>
      <c r="D90" s="29">
        <v>4662.38</v>
      </c>
      <c r="E90" s="29">
        <v>4042.77</v>
      </c>
    </row>
    <row r="91" spans="1:5" ht="12.75">
      <c r="A91" s="17" t="s">
        <v>78</v>
      </c>
      <c r="B91" s="10">
        <v>6856.27</v>
      </c>
      <c r="C91" s="29">
        <v>3758.322</v>
      </c>
      <c r="D91" s="29">
        <v>9597.76</v>
      </c>
      <c r="E91" s="29">
        <v>7212.57</v>
      </c>
    </row>
    <row r="92" spans="1:5" ht="12.75">
      <c r="A92" s="17" t="s">
        <v>79</v>
      </c>
      <c r="B92" s="10">
        <v>8122.177</v>
      </c>
      <c r="C92" s="29">
        <v>4449.809</v>
      </c>
      <c r="D92" s="29">
        <v>11598.74</v>
      </c>
      <c r="E92" s="29">
        <v>8754.44</v>
      </c>
    </row>
    <row r="93" spans="1:5" ht="12.75">
      <c r="A93" s="17" t="s">
        <v>80</v>
      </c>
      <c r="B93" s="10">
        <v>3544.78</v>
      </c>
      <c r="C93" s="29">
        <v>2304.446</v>
      </c>
      <c r="D93" s="29">
        <v>3796</v>
      </c>
      <c r="E93" s="29">
        <v>3317.05</v>
      </c>
    </row>
    <row r="94" spans="1:5" ht="12.75">
      <c r="A94" s="17" t="s">
        <v>81</v>
      </c>
      <c r="B94" s="10">
        <v>6279.516</v>
      </c>
      <c r="C94" s="29">
        <v>3838.275</v>
      </c>
      <c r="D94" s="29">
        <v>6480</v>
      </c>
      <c r="E94" s="29">
        <v>6043.4</v>
      </c>
    </row>
    <row r="95" spans="1:5" ht="12.75">
      <c r="A95" s="17" t="s">
        <v>82</v>
      </c>
      <c r="B95" s="10">
        <v>22391.688</v>
      </c>
      <c r="C95" s="29">
        <v>9045.344</v>
      </c>
      <c r="D95" s="29">
        <v>16716.24</v>
      </c>
      <c r="E95" s="29">
        <v>15450.63</v>
      </c>
    </row>
    <row r="96" spans="1:5" ht="12.75">
      <c r="A96" s="17" t="s">
        <v>83</v>
      </c>
      <c r="B96" s="10">
        <v>22775.294</v>
      </c>
      <c r="C96" s="29">
        <v>8641.457</v>
      </c>
      <c r="D96" s="29">
        <v>15000.7</v>
      </c>
      <c r="E96" s="29">
        <v>13459.44</v>
      </c>
    </row>
    <row r="97" spans="1:5" ht="12.75">
      <c r="A97" s="17" t="s">
        <v>84</v>
      </c>
      <c r="B97" s="10">
        <v>20759.621</v>
      </c>
      <c r="C97" s="29">
        <v>6256.639</v>
      </c>
      <c r="D97" s="29">
        <v>8267.4</v>
      </c>
      <c r="E97" s="29">
        <v>6865.82</v>
      </c>
    </row>
    <row r="98" spans="1:5" ht="12.75">
      <c r="A98" s="17" t="s">
        <v>85</v>
      </c>
      <c r="B98" s="10">
        <v>6623.229</v>
      </c>
      <c r="C98" s="29">
        <v>2330.055</v>
      </c>
      <c r="D98" s="29">
        <v>3166.56</v>
      </c>
      <c r="E98" s="29">
        <v>2346.13</v>
      </c>
    </row>
    <row r="99" spans="1:5" ht="12.75">
      <c r="A99" s="17" t="s">
        <v>86</v>
      </c>
      <c r="B99" s="10">
        <v>15922.863</v>
      </c>
      <c r="C99" s="29">
        <v>6959.663</v>
      </c>
      <c r="D99" s="29">
        <v>15088.14</v>
      </c>
      <c r="E99" s="29">
        <v>13378.91</v>
      </c>
    </row>
    <row r="100" spans="1:5" ht="12.75">
      <c r="A100" s="16" t="s">
        <v>87</v>
      </c>
      <c r="B100" s="12">
        <v>32246.726</v>
      </c>
      <c r="C100" s="30">
        <v>10874.451</v>
      </c>
      <c r="D100" s="30">
        <v>14700.73</v>
      </c>
      <c r="E100" s="30">
        <v>13782.43</v>
      </c>
    </row>
    <row r="101" spans="1:5" ht="12.75">
      <c r="A101" s="36"/>
      <c r="B101" s="98">
        <f>B6-B7-B16-B24-B34-B42-B61-B75-B89</f>
        <v>0</v>
      </c>
      <c r="C101" s="98">
        <f>C6-C7-C16-C24-C34-C42-C61-C75-C89</f>
        <v>0</v>
      </c>
      <c r="D101" s="98">
        <f>D6-D7-D16-D24-D34-D42-D61-D75-D89</f>
        <v>0</v>
      </c>
      <c r="E101" s="98">
        <f>E6-E7-E16-E24-E34-E42-E61-E75-E89</f>
        <v>-0.01999999998952262</v>
      </c>
    </row>
    <row r="102" spans="1:5" ht="12.75">
      <c r="A102" s="19" t="s">
        <v>180</v>
      </c>
      <c r="B102" s="13"/>
      <c r="C102" s="13"/>
      <c r="D102" s="13"/>
      <c r="E102" s="13"/>
    </row>
    <row r="103" spans="1:5" ht="12.75">
      <c r="A103" s="19" t="s">
        <v>91</v>
      </c>
      <c r="B103" s="13"/>
      <c r="C103"/>
      <c r="D103" s="32"/>
      <c r="E103" s="32"/>
    </row>
    <row r="104" spans="1:5" ht="12.75">
      <c r="A104" s="19" t="s">
        <v>92</v>
      </c>
      <c r="B104" s="13"/>
      <c r="C104"/>
      <c r="D104" s="32"/>
      <c r="E104" s="32"/>
    </row>
    <row r="105" spans="1:5" ht="12.75">
      <c r="A105" s="19" t="s">
        <v>93</v>
      </c>
      <c r="B105" s="13"/>
      <c r="C105"/>
      <c r="D105" s="32"/>
      <c r="E105" s="32"/>
    </row>
    <row r="106" spans="1:5" ht="12.75">
      <c r="A106" s="7"/>
      <c r="B106" s="13"/>
      <c r="C106"/>
      <c r="D106" s="32"/>
      <c r="E106" s="32"/>
    </row>
    <row r="107" spans="2:5" ht="12.75">
      <c r="B107" s="13"/>
      <c r="C107"/>
      <c r="D107" s="32"/>
      <c r="E107" s="32"/>
    </row>
    <row r="108" spans="2:5" ht="12.75">
      <c r="B108" s="13"/>
      <c r="C108"/>
      <c r="E108" s="32"/>
    </row>
    <row r="109" spans="2:5" ht="12.75">
      <c r="B109" s="13"/>
      <c r="C109"/>
      <c r="D109" s="53"/>
      <c r="E109" s="53"/>
    </row>
    <row r="110" spans="2:5" ht="12.75">
      <c r="B110" s="13"/>
      <c r="C110"/>
      <c r="D110" s="53"/>
      <c r="E110" s="53"/>
    </row>
    <row r="111" spans="2:5" ht="12.75">
      <c r="B111" s="13"/>
      <c r="D111" s="53">
        <v>27</v>
      </c>
      <c r="E111" s="53"/>
    </row>
    <row r="112" spans="2:4" ht="12.75">
      <c r="B112" s="13"/>
      <c r="C112"/>
      <c r="D112" s="53"/>
    </row>
    <row r="113" spans="2:4" ht="12.75">
      <c r="B113" s="13"/>
      <c r="C113" s="13"/>
      <c r="D113" s="53"/>
    </row>
    <row r="114" spans="2:4" ht="12.75">
      <c r="B114" s="13"/>
      <c r="C114" s="13"/>
      <c r="D114" s="53"/>
    </row>
    <row r="115" spans="2:4" ht="12.75">
      <c r="B115" s="13"/>
      <c r="C115" s="13"/>
      <c r="D115" s="53"/>
    </row>
    <row r="116" spans="2:4" ht="12.75">
      <c r="B116" s="13"/>
      <c r="D116" s="53"/>
    </row>
    <row r="117" spans="2:4" ht="12.75">
      <c r="B117" s="13"/>
      <c r="D117" s="53"/>
    </row>
    <row r="118" spans="2:4" ht="12.75">
      <c r="B118" s="13"/>
      <c r="D118" s="53"/>
    </row>
    <row r="119" spans="2:4" ht="12.75">
      <c r="B119" s="13"/>
      <c r="D119" s="53"/>
    </row>
    <row r="120" spans="2:4" ht="12.75">
      <c r="B120" s="13"/>
      <c r="D120" s="53"/>
    </row>
    <row r="121" spans="2:4" ht="12.75">
      <c r="B121" s="13"/>
      <c r="D121" s="53"/>
    </row>
    <row r="122" spans="2:4" ht="12.75">
      <c r="B122" s="13"/>
      <c r="D122" s="53"/>
    </row>
    <row r="123" spans="2:5" ht="12.75">
      <c r="B123" s="13"/>
      <c r="D123" s="53"/>
      <c r="E123" s="13"/>
    </row>
    <row r="124" spans="2:5" ht="12.75">
      <c r="B124" s="13"/>
      <c r="D124" s="53"/>
      <c r="E124" s="13"/>
    </row>
    <row r="125" spans="2:5" ht="12.75">
      <c r="B125" s="13"/>
      <c r="D125" s="53"/>
      <c r="E125" s="13"/>
    </row>
    <row r="126" spans="2:5" ht="12.75">
      <c r="B126" s="13"/>
      <c r="D126" s="53"/>
      <c r="E126" s="13"/>
    </row>
    <row r="127" spans="2:5" ht="12.75">
      <c r="B127" s="13"/>
      <c r="D127" s="53"/>
      <c r="E127" s="13"/>
    </row>
    <row r="128" spans="2:5" ht="12.75">
      <c r="B128" s="13"/>
      <c r="D128" s="53"/>
      <c r="E128" s="13"/>
    </row>
    <row r="129" spans="2:5" ht="12.75">
      <c r="B129" s="13"/>
      <c r="D129" s="53"/>
      <c r="E129" s="13"/>
    </row>
    <row r="130" spans="2:5" ht="12.75">
      <c r="B130" s="13"/>
      <c r="D130" s="53"/>
      <c r="E130" s="13"/>
    </row>
    <row r="131" spans="2:5" ht="12.75">
      <c r="B131" s="13"/>
      <c r="D131" s="53"/>
      <c r="E131" s="13"/>
    </row>
    <row r="132" spans="2:5" ht="12.75">
      <c r="B132" s="13"/>
      <c r="D132" s="53"/>
      <c r="E132" s="13"/>
    </row>
    <row r="133" spans="2:5" ht="12.75">
      <c r="B133" s="13"/>
      <c r="D133" s="53"/>
      <c r="E133" s="13"/>
    </row>
    <row r="134" spans="2:5" ht="12.75">
      <c r="B134" s="13"/>
      <c r="D134" s="53"/>
      <c r="E134" s="13"/>
    </row>
    <row r="135" spans="2:5" ht="12.75">
      <c r="B135" s="13"/>
      <c r="D135" s="53"/>
      <c r="E135" s="13"/>
    </row>
    <row r="136" spans="2:5" ht="12.75">
      <c r="B136" s="13"/>
      <c r="D136" s="53"/>
      <c r="E136" s="13"/>
    </row>
    <row r="137" spans="2:5" ht="12.75">
      <c r="B137" s="13"/>
      <c r="D137" s="53"/>
      <c r="E137" s="13"/>
    </row>
    <row r="138" spans="2:5" ht="12.75">
      <c r="B138" s="13"/>
      <c r="D138" s="53"/>
      <c r="E138" s="13"/>
    </row>
    <row r="139" spans="2:5" ht="12.75">
      <c r="B139" s="13"/>
      <c r="D139" s="53"/>
      <c r="E139" s="13"/>
    </row>
    <row r="140" spans="2:5" ht="12.75">
      <c r="B140" s="13"/>
      <c r="D140" s="53"/>
      <c r="E140" s="13"/>
    </row>
    <row r="141" spans="2:5" ht="12.75">
      <c r="B141" s="13"/>
      <c r="D141" s="53"/>
      <c r="E141" s="13"/>
    </row>
    <row r="142" spans="2:5" ht="12.75">
      <c r="B142" s="13"/>
      <c r="D142" s="53"/>
      <c r="E142" s="13"/>
    </row>
    <row r="143" spans="2:5" ht="12.75">
      <c r="B143" s="13"/>
      <c r="D143" s="53"/>
      <c r="E143" s="13"/>
    </row>
    <row r="144" spans="2:5" ht="12.75">
      <c r="B144" s="13"/>
      <c r="D144" s="53"/>
      <c r="E144" s="13"/>
    </row>
    <row r="145" spans="2:5" ht="12.75">
      <c r="B145" s="13"/>
      <c r="D145" s="53"/>
      <c r="E145" s="13"/>
    </row>
    <row r="146" spans="2:5" ht="12.75">
      <c r="B146" s="13"/>
      <c r="D146" s="53"/>
      <c r="E146" s="13"/>
    </row>
    <row r="147" spans="2:5" ht="12.75">
      <c r="B147" s="13"/>
      <c r="D147" s="53"/>
      <c r="E147" s="13"/>
    </row>
    <row r="148" spans="2:5" ht="12.75">
      <c r="B148" s="13"/>
      <c r="D148" s="53"/>
      <c r="E148" s="13"/>
    </row>
    <row r="149" spans="2:5" ht="12.75">
      <c r="B149" s="13"/>
      <c r="D149" s="53"/>
      <c r="E149" s="13"/>
    </row>
    <row r="150" spans="2:5" ht="12.75">
      <c r="B150" s="13"/>
      <c r="D150" s="53"/>
      <c r="E150" s="13"/>
    </row>
    <row r="151" spans="2:5" ht="12.75">
      <c r="B151" s="13"/>
      <c r="D151" s="53"/>
      <c r="E151" s="13"/>
    </row>
    <row r="152" spans="2:5" ht="12.75">
      <c r="B152" s="13"/>
      <c r="D152" s="53"/>
      <c r="E152" s="13"/>
    </row>
    <row r="153" spans="2:5" ht="12.75">
      <c r="B153" s="13"/>
      <c r="D153" s="53"/>
      <c r="E153" s="13"/>
    </row>
    <row r="154" spans="2:5" ht="12.75">
      <c r="B154" s="13"/>
      <c r="D154" s="53"/>
      <c r="E154" s="13"/>
    </row>
    <row r="155" spans="2:5" ht="12.75">
      <c r="B155" s="13"/>
      <c r="D155" s="53"/>
      <c r="E155" s="13"/>
    </row>
    <row r="156" spans="2:5" ht="12.75">
      <c r="B156" s="13"/>
      <c r="D156" s="53"/>
      <c r="E156" s="13"/>
    </row>
    <row r="157" spans="2:5" ht="12.75">
      <c r="B157" s="13"/>
      <c r="D157" s="53"/>
      <c r="E157" s="13"/>
    </row>
    <row r="158" spans="2:5" ht="12.75">
      <c r="B158" s="13"/>
      <c r="D158" s="53"/>
      <c r="E158" s="13"/>
    </row>
    <row r="159" spans="2:5" ht="12.75">
      <c r="B159" s="13"/>
      <c r="D159" s="53"/>
      <c r="E159" s="13"/>
    </row>
    <row r="160" spans="2:5" ht="12.75">
      <c r="B160" s="13"/>
      <c r="D160" s="53"/>
      <c r="E160" s="13"/>
    </row>
    <row r="161" spans="2:5" ht="12.75">
      <c r="B161" s="13"/>
      <c r="D161" s="53"/>
      <c r="E161" s="13"/>
    </row>
    <row r="162" spans="2:5" ht="12.75">
      <c r="B162" s="13"/>
      <c r="D162" s="53"/>
      <c r="E162" s="13"/>
    </row>
    <row r="163" spans="2:5" ht="12.75">
      <c r="B163" s="13"/>
      <c r="D163" s="53"/>
      <c r="E163" s="13"/>
    </row>
    <row r="164" spans="2:5" ht="12.75">
      <c r="B164" s="13"/>
      <c r="D164" s="53"/>
      <c r="E164" s="13"/>
    </row>
    <row r="165" spans="2:5" ht="12.75">
      <c r="B165" s="13"/>
      <c r="D165" s="53"/>
      <c r="E165" s="13"/>
    </row>
    <row r="166" spans="2:5" ht="12.75">
      <c r="B166" s="13"/>
      <c r="D166" s="53"/>
      <c r="E166" s="13"/>
    </row>
    <row r="167" spans="2:5" ht="12.75">
      <c r="B167" s="13"/>
      <c r="D167" s="53"/>
      <c r="E167" s="13"/>
    </row>
    <row r="168" spans="2:5" ht="12.75">
      <c r="B168" s="13"/>
      <c r="D168" s="53"/>
      <c r="E168" s="13"/>
    </row>
    <row r="169" spans="2:5" ht="12.75">
      <c r="B169" s="13"/>
      <c r="D169" s="53"/>
      <c r="E169" s="13"/>
    </row>
    <row r="170" spans="2:5" ht="12.75">
      <c r="B170" s="13"/>
      <c r="D170" s="53"/>
      <c r="E170" s="13"/>
    </row>
    <row r="171" spans="2:5" ht="12.75">
      <c r="B171" s="13"/>
      <c r="D171" s="53"/>
      <c r="E171" s="13"/>
    </row>
    <row r="172" spans="2:5" ht="12.75">
      <c r="B172" s="13"/>
      <c r="D172" s="53"/>
      <c r="E172" s="13"/>
    </row>
    <row r="173" spans="2:5" ht="12.75">
      <c r="B173" s="13"/>
      <c r="D173" s="53"/>
      <c r="E173" s="13"/>
    </row>
    <row r="174" spans="2:5" ht="12.75">
      <c r="B174" s="13"/>
      <c r="D174" s="53"/>
      <c r="E174" s="13"/>
    </row>
    <row r="175" spans="2:5" ht="12.75">
      <c r="B175" s="13"/>
      <c r="D175" s="53"/>
      <c r="E175" s="13"/>
    </row>
    <row r="176" spans="2:5" ht="12.75">
      <c r="B176" s="13"/>
      <c r="D176" s="53"/>
      <c r="E176" s="13"/>
    </row>
    <row r="177" spans="2:5" ht="12.75">
      <c r="B177" s="13"/>
      <c r="D177" s="53"/>
      <c r="E177" s="13"/>
    </row>
    <row r="178" spans="2:5" ht="12.75">
      <c r="B178" s="13"/>
      <c r="D178" s="53"/>
      <c r="E178" s="13"/>
    </row>
    <row r="179" spans="2:5" ht="12.75">
      <c r="B179" s="13"/>
      <c r="D179" s="53"/>
      <c r="E179" s="13"/>
    </row>
    <row r="180" spans="2:5" ht="12.75">
      <c r="B180" s="13"/>
      <c r="D180" s="53"/>
      <c r="E180" s="13"/>
    </row>
    <row r="181" spans="2:5" ht="12.75">
      <c r="B181" s="13"/>
      <c r="D181" s="53"/>
      <c r="E181" s="13"/>
    </row>
    <row r="182" spans="2:5" ht="12.75">
      <c r="B182" s="13"/>
      <c r="D182" s="53"/>
      <c r="E182" s="13"/>
    </row>
    <row r="183" spans="2:5" ht="12.75">
      <c r="B183" s="13"/>
      <c r="D183" s="53"/>
      <c r="E183" s="13"/>
    </row>
    <row r="184" spans="2:5" ht="12.75">
      <c r="B184" s="13"/>
      <c r="D184" s="53"/>
      <c r="E184" s="13"/>
    </row>
    <row r="185" spans="2:5" ht="12.75">
      <c r="B185" s="13"/>
      <c r="D185" s="53"/>
      <c r="E185" s="13"/>
    </row>
    <row r="186" spans="2:5" ht="12.75">
      <c r="B186" s="13"/>
      <c r="D186" s="53"/>
      <c r="E186" s="13"/>
    </row>
    <row r="187" spans="2:5" ht="12.75">
      <c r="B187" s="13"/>
      <c r="D187" s="53"/>
      <c r="E187" s="13"/>
    </row>
    <row r="188" spans="2:5" ht="12.75">
      <c r="B188" s="13"/>
      <c r="D188" s="53"/>
      <c r="E188" s="13"/>
    </row>
    <row r="189" spans="2:5" ht="12.75">
      <c r="B189" s="13"/>
      <c r="D189" s="53"/>
      <c r="E189" s="13"/>
    </row>
    <row r="190" spans="2:5" ht="12.75">
      <c r="B190" s="13"/>
      <c r="D190" s="53"/>
      <c r="E190" s="13"/>
    </row>
    <row r="191" spans="2:5" ht="12.75">
      <c r="B191" s="13"/>
      <c r="D191" s="53"/>
      <c r="E191" s="13"/>
    </row>
    <row r="192" spans="2:5" ht="12.75">
      <c r="B192" s="13"/>
      <c r="D192" s="53"/>
      <c r="E192" s="13"/>
    </row>
    <row r="193" spans="2:5" ht="12.75">
      <c r="B193" s="13"/>
      <c r="D193" s="53"/>
      <c r="E193" s="13"/>
    </row>
    <row r="194" spans="2:5" ht="12.75">
      <c r="B194" s="13"/>
      <c r="D194" s="53"/>
      <c r="E194" s="13"/>
    </row>
    <row r="195" spans="2:5" ht="12.75">
      <c r="B195" s="13"/>
      <c r="D195" s="53"/>
      <c r="E195" s="13"/>
    </row>
    <row r="196" spans="2:5" ht="12.75">
      <c r="B196" s="13"/>
      <c r="D196" s="53"/>
      <c r="E196" s="13"/>
    </row>
    <row r="197" spans="2:5" ht="12.75">
      <c r="B197" s="13"/>
      <c r="D197" s="53"/>
      <c r="E197" s="13"/>
    </row>
    <row r="198" spans="2:5" ht="12.75">
      <c r="B198" s="13"/>
      <c r="D198" s="53"/>
      <c r="E198" s="13"/>
    </row>
    <row r="199" spans="2:5" ht="12.75">
      <c r="B199" s="13"/>
      <c r="D199" s="53"/>
      <c r="E199" s="13"/>
    </row>
    <row r="200" spans="2:5" ht="12.75">
      <c r="B200" s="13"/>
      <c r="D200" s="53"/>
      <c r="E200" s="13"/>
    </row>
    <row r="201" spans="2:5" ht="12.75">
      <c r="B201" s="13"/>
      <c r="D201" s="53"/>
      <c r="E201" s="13"/>
    </row>
    <row r="202" spans="2:5" ht="12.75">
      <c r="B202" s="13"/>
      <c r="D202" s="53"/>
      <c r="E202" s="13"/>
    </row>
    <row r="203" spans="2:5" ht="12.75">
      <c r="B203" s="13"/>
      <c r="D203" s="53"/>
      <c r="E203" s="13"/>
    </row>
    <row r="204" spans="2:5" ht="12.75">
      <c r="B204" s="13"/>
      <c r="D204" s="53"/>
      <c r="E204" s="13"/>
    </row>
    <row r="205" spans="2:5" ht="12.75">
      <c r="B205" s="13"/>
      <c r="D205" s="53"/>
      <c r="E205" s="13"/>
    </row>
    <row r="206" spans="2:5" ht="12.75">
      <c r="B206" s="13"/>
      <c r="D206" s="53"/>
      <c r="E206" s="13"/>
    </row>
    <row r="207" spans="2:5" ht="12.75">
      <c r="B207" s="13"/>
      <c r="D207" s="53"/>
      <c r="E207" s="13"/>
    </row>
    <row r="208" spans="2:5" ht="12.75">
      <c r="B208" s="13"/>
      <c r="D208" s="53"/>
      <c r="E208" s="13"/>
    </row>
    <row r="209" spans="2:5" ht="12.75">
      <c r="B209" s="13"/>
      <c r="D209" s="53"/>
      <c r="E209" s="13"/>
    </row>
    <row r="210" spans="2:5" ht="12.75">
      <c r="B210" s="13"/>
      <c r="D210" s="53"/>
      <c r="E210" s="13"/>
    </row>
    <row r="211" spans="2:5" ht="12.75">
      <c r="B211" s="13"/>
      <c r="D211" s="53"/>
      <c r="E211" s="13"/>
    </row>
    <row r="212" spans="2:5" ht="12.75">
      <c r="B212" s="13"/>
      <c r="D212" s="53"/>
      <c r="E212" s="13"/>
    </row>
    <row r="213" spans="2:5" ht="12.75">
      <c r="B213" s="13"/>
      <c r="D213" s="53"/>
      <c r="E213" s="13"/>
    </row>
    <row r="214" spans="2:5" ht="12.75">
      <c r="B214" s="13"/>
      <c r="D214" s="53"/>
      <c r="E214" s="13"/>
    </row>
    <row r="215" spans="2:5" ht="12.75">
      <c r="B215" s="13"/>
      <c r="D215" s="53"/>
      <c r="E215" s="13"/>
    </row>
    <row r="216" spans="2:5" ht="12.75">
      <c r="B216" s="13"/>
      <c r="D216" s="53"/>
      <c r="E216" s="13"/>
    </row>
    <row r="217" spans="2:5" ht="12.75">
      <c r="B217" s="13"/>
      <c r="D217" s="53"/>
      <c r="E217" s="13"/>
    </row>
    <row r="218" spans="2:5" ht="12.75">
      <c r="B218" s="13"/>
      <c r="D218" s="53"/>
      <c r="E218" s="13"/>
    </row>
    <row r="219" spans="2:5" ht="12.75">
      <c r="B219" s="13"/>
      <c r="D219" s="53"/>
      <c r="E219" s="13"/>
    </row>
    <row r="220" spans="2:5" ht="12.75">
      <c r="B220" s="13"/>
      <c r="D220" s="53"/>
      <c r="E220" s="13"/>
    </row>
    <row r="221" spans="2:5" ht="12.75">
      <c r="B221" s="13"/>
      <c r="D221" s="53"/>
      <c r="E221" s="13"/>
    </row>
    <row r="222" spans="2:5" ht="12.75">
      <c r="B222" s="13"/>
      <c r="D222" s="53"/>
      <c r="E222" s="13"/>
    </row>
    <row r="223" spans="2:5" ht="12.75">
      <c r="B223" s="13"/>
      <c r="D223" s="53"/>
      <c r="E223" s="13"/>
    </row>
    <row r="224" spans="2:5" ht="12.75">
      <c r="B224" s="13"/>
      <c r="D224" s="53"/>
      <c r="E224" s="13"/>
    </row>
    <row r="225" spans="2:5" ht="12.75">
      <c r="B225" s="13"/>
      <c r="D225" s="53"/>
      <c r="E225" s="13"/>
    </row>
    <row r="226" spans="2:5" ht="12.75">
      <c r="B226" s="13"/>
      <c r="D226" s="53"/>
      <c r="E226" s="13"/>
    </row>
    <row r="227" spans="2:5" ht="12.75">
      <c r="B227" s="13"/>
      <c r="D227" s="53"/>
      <c r="E227" s="13"/>
    </row>
    <row r="228" spans="2:5" ht="12.75">
      <c r="B228" s="13"/>
      <c r="D228" s="53"/>
      <c r="E228" s="13"/>
    </row>
    <row r="229" spans="2:5" ht="12.75">
      <c r="B229" s="13"/>
      <c r="D229" s="53"/>
      <c r="E229" s="13"/>
    </row>
    <row r="230" spans="2:5" ht="12.75">
      <c r="B230" s="13"/>
      <c r="D230" s="53"/>
      <c r="E230" s="13"/>
    </row>
    <row r="231" spans="2:5" ht="12.75">
      <c r="B231" s="13"/>
      <c r="D231" s="53"/>
      <c r="E231" s="13"/>
    </row>
    <row r="232" spans="2:5" ht="12.75">
      <c r="B232" s="13"/>
      <c r="D232" s="53"/>
      <c r="E232" s="13"/>
    </row>
    <row r="233" spans="2:5" ht="12.75">
      <c r="B233" s="13"/>
      <c r="D233" s="53"/>
      <c r="E233" s="13"/>
    </row>
    <row r="234" spans="2:5" ht="12.75">
      <c r="B234" s="13"/>
      <c r="D234" s="53"/>
      <c r="E234" s="13"/>
    </row>
    <row r="235" spans="2:5" ht="12.75">
      <c r="B235" s="13"/>
      <c r="D235" s="53"/>
      <c r="E235" s="13"/>
    </row>
    <row r="236" spans="2:5" ht="12.75">
      <c r="B236" s="13"/>
      <c r="D236" s="53"/>
      <c r="E236" s="13"/>
    </row>
    <row r="237" spans="2:5" ht="12.75">
      <c r="B237" s="13"/>
      <c r="D237" s="53"/>
      <c r="E237" s="13"/>
    </row>
    <row r="238" spans="2:5" ht="12.75">
      <c r="B238" s="13"/>
      <c r="D238" s="53"/>
      <c r="E238" s="13"/>
    </row>
    <row r="239" spans="2:5" ht="12.75">
      <c r="B239" s="13"/>
      <c r="D239" s="53"/>
      <c r="E239" s="13"/>
    </row>
    <row r="240" spans="2:5" ht="12.75">
      <c r="B240" s="13"/>
      <c r="D240" s="53"/>
      <c r="E240" s="13"/>
    </row>
    <row r="241" spans="2:5" ht="12.75">
      <c r="B241" s="13"/>
      <c r="D241" s="53"/>
      <c r="E241" s="13"/>
    </row>
    <row r="242" spans="2:5" ht="12.75">
      <c r="B242" s="13"/>
      <c r="D242" s="53"/>
      <c r="E242" s="13"/>
    </row>
    <row r="243" spans="2:5" ht="12.75">
      <c r="B243" s="13"/>
      <c r="D243" s="53"/>
      <c r="E243" s="13"/>
    </row>
    <row r="244" spans="2:5" ht="12.75">
      <c r="B244" s="13"/>
      <c r="D244" s="53"/>
      <c r="E244" s="13"/>
    </row>
    <row r="245" spans="2:5" ht="12.75">
      <c r="B245" s="13"/>
      <c r="D245" s="53"/>
      <c r="E245" s="13"/>
    </row>
    <row r="246" spans="2:5" ht="12.75">
      <c r="B246" s="13"/>
      <c r="D246" s="53"/>
      <c r="E246" s="13"/>
    </row>
    <row r="247" spans="2:5" ht="12.75">
      <c r="B247" s="13"/>
      <c r="D247" s="53"/>
      <c r="E247" s="13"/>
    </row>
    <row r="248" spans="2:5" ht="12.75">
      <c r="B248" s="13"/>
      <c r="D248" s="53"/>
      <c r="E248" s="13"/>
    </row>
    <row r="249" spans="2:5" ht="12.75">
      <c r="B249" s="13"/>
      <c r="D249" s="53"/>
      <c r="E249" s="13"/>
    </row>
    <row r="250" spans="2:5" ht="12.75">
      <c r="B250" s="13"/>
      <c r="D250" s="53"/>
      <c r="E250" s="13"/>
    </row>
    <row r="251" spans="2:5" ht="12.75">
      <c r="B251" s="13"/>
      <c r="D251" s="53"/>
      <c r="E251" s="13"/>
    </row>
    <row r="252" spans="2:5" ht="12.75">
      <c r="B252" s="13"/>
      <c r="D252" s="53"/>
      <c r="E252" s="13"/>
    </row>
    <row r="253" spans="2:5" ht="12.75">
      <c r="B253" s="13"/>
      <c r="D253" s="53"/>
      <c r="E253" s="13"/>
    </row>
    <row r="254" spans="2:5" ht="12.75">
      <c r="B254" s="13"/>
      <c r="D254" s="53"/>
      <c r="E254" s="13"/>
    </row>
    <row r="255" spans="2:5" ht="12.75">
      <c r="B255" s="13"/>
      <c r="D255" s="53"/>
      <c r="E255" s="13"/>
    </row>
    <row r="256" spans="2:5" ht="12.75">
      <c r="B256" s="13"/>
      <c r="D256" s="53"/>
      <c r="E256" s="13"/>
    </row>
    <row r="257" spans="2:5" ht="12.75">
      <c r="B257" s="13"/>
      <c r="D257" s="53"/>
      <c r="E257" s="13"/>
    </row>
    <row r="258" spans="2:5" ht="12.75">
      <c r="B258" s="13"/>
      <c r="D258" s="53"/>
      <c r="E258" s="13"/>
    </row>
    <row r="259" spans="2:5" ht="12.75">
      <c r="B259" s="13"/>
      <c r="D259" s="53"/>
      <c r="E259" s="13"/>
    </row>
    <row r="260" spans="2:5" ht="12.75">
      <c r="B260" s="13"/>
      <c r="D260" s="53"/>
      <c r="E260" s="13"/>
    </row>
    <row r="261" spans="2:5" ht="12.75">
      <c r="B261" s="13"/>
      <c r="D261" s="53"/>
      <c r="E261" s="13"/>
    </row>
    <row r="262" spans="2:5" ht="12.75">
      <c r="B262" s="13"/>
      <c r="D262" s="53"/>
      <c r="E262" s="13"/>
    </row>
    <row r="263" spans="2:5" ht="12.75">
      <c r="B263" s="13"/>
      <c r="D263" s="53"/>
      <c r="E263" s="13"/>
    </row>
    <row r="264" spans="2:5" ht="12.75">
      <c r="B264" s="13"/>
      <c r="D264" s="53"/>
      <c r="E264" s="13"/>
    </row>
    <row r="265" spans="2:5" ht="12.75">
      <c r="B265" s="13"/>
      <c r="D265" s="53"/>
      <c r="E265" s="13"/>
    </row>
    <row r="266" spans="2:5" ht="12.75">
      <c r="B266" s="13"/>
      <c r="D266" s="53"/>
      <c r="E266" s="13"/>
    </row>
    <row r="267" spans="2:5" ht="12.75">
      <c r="B267" s="13"/>
      <c r="D267" s="53"/>
      <c r="E267" s="13"/>
    </row>
    <row r="268" spans="2:5" ht="12.75">
      <c r="B268" s="13"/>
      <c r="D268" s="53"/>
      <c r="E268" s="13"/>
    </row>
    <row r="269" spans="2:5" ht="12.75">
      <c r="B269" s="13"/>
      <c r="D269" s="53"/>
      <c r="E269" s="13"/>
    </row>
    <row r="270" spans="2:5" ht="12.75">
      <c r="B270" s="13"/>
      <c r="D270" s="53"/>
      <c r="E270" s="13"/>
    </row>
    <row r="271" spans="2:5" ht="12.75">
      <c r="B271" s="13"/>
      <c r="D271" s="53"/>
      <c r="E271" s="13"/>
    </row>
    <row r="272" spans="2:5" ht="12.75">
      <c r="B272" s="13"/>
      <c r="D272" s="53"/>
      <c r="E272" s="13"/>
    </row>
    <row r="273" spans="2:5" ht="12.75">
      <c r="B273" s="13"/>
      <c r="D273" s="53"/>
      <c r="E273" s="13"/>
    </row>
    <row r="274" spans="2:5" ht="12.75">
      <c r="B274" s="13"/>
      <c r="D274" s="53"/>
      <c r="E274" s="13"/>
    </row>
    <row r="275" spans="2:5" ht="12.75">
      <c r="B275" s="13"/>
      <c r="D275" s="53"/>
      <c r="E275" s="13"/>
    </row>
    <row r="276" spans="2:5" ht="12.75">
      <c r="B276" s="13"/>
      <c r="D276" s="53"/>
      <c r="E276" s="13"/>
    </row>
    <row r="277" spans="2:5" ht="12.75">
      <c r="B277" s="13"/>
      <c r="D277" s="53"/>
      <c r="E277" s="13"/>
    </row>
    <row r="278" spans="2:5" ht="12.75">
      <c r="B278" s="13"/>
      <c r="D278" s="53"/>
      <c r="E278" s="13"/>
    </row>
    <row r="279" spans="2:5" ht="12.75">
      <c r="B279" s="13"/>
      <c r="D279" s="53"/>
      <c r="E279" s="13"/>
    </row>
    <row r="280" spans="2:5" ht="12.75">
      <c r="B280" s="13"/>
      <c r="D280" s="53"/>
      <c r="E280" s="13"/>
    </row>
    <row r="281" spans="2:5" ht="12.75">
      <c r="B281" s="13"/>
      <c r="D281" s="53"/>
      <c r="E281" s="13"/>
    </row>
    <row r="282" spans="2:5" ht="12.75">
      <c r="B282" s="13"/>
      <c r="D282" s="53"/>
      <c r="E282" s="13"/>
    </row>
    <row r="283" spans="2:5" ht="12.75">
      <c r="B283" s="13"/>
      <c r="D283" s="53"/>
      <c r="E283" s="13"/>
    </row>
    <row r="284" spans="2:5" ht="12.75">
      <c r="B284" s="13"/>
      <c r="D284" s="53"/>
      <c r="E284" s="13"/>
    </row>
    <row r="285" spans="2:5" ht="12.75">
      <c r="B285" s="13"/>
      <c r="D285" s="53"/>
      <c r="E285" s="13"/>
    </row>
    <row r="286" spans="2:5" ht="12.75">
      <c r="B286" s="13"/>
      <c r="D286" s="53"/>
      <c r="E286" s="13"/>
    </row>
    <row r="287" spans="2:5" ht="12.75">
      <c r="B287" s="13"/>
      <c r="D287" s="53"/>
      <c r="E287" s="13"/>
    </row>
    <row r="288" spans="2:5" ht="12.75">
      <c r="B288" s="13"/>
      <c r="D288" s="53"/>
      <c r="E288" s="13"/>
    </row>
    <row r="289" spans="2:5" ht="12.75">
      <c r="B289" s="13"/>
      <c r="D289" s="53"/>
      <c r="E289" s="13"/>
    </row>
    <row r="290" spans="2:5" ht="12.75">
      <c r="B290" s="13"/>
      <c r="D290" s="53"/>
      <c r="E290" s="13"/>
    </row>
    <row r="291" spans="2:5" ht="12.75">
      <c r="B291" s="13"/>
      <c r="D291" s="53"/>
      <c r="E291" s="13"/>
    </row>
    <row r="292" spans="2:5" ht="12.75">
      <c r="B292" s="13"/>
      <c r="D292" s="53"/>
      <c r="E292" s="13"/>
    </row>
    <row r="293" spans="2:5" ht="12.75">
      <c r="B293" s="13"/>
      <c r="D293" s="53"/>
      <c r="E293" s="13"/>
    </row>
    <row r="294" spans="2:5" ht="12.75">
      <c r="B294" s="13"/>
      <c r="D294" s="53"/>
      <c r="E294" s="13"/>
    </row>
    <row r="295" spans="2:5" ht="12.75">
      <c r="B295" s="13"/>
      <c r="D295" s="53"/>
      <c r="E295" s="13"/>
    </row>
    <row r="296" spans="2:5" ht="12.75">
      <c r="B296" s="13"/>
      <c r="D296" s="53"/>
      <c r="E296" s="13"/>
    </row>
    <row r="297" spans="2:5" ht="12.75">
      <c r="B297" s="13"/>
      <c r="D297" s="53"/>
      <c r="E297" s="13"/>
    </row>
    <row r="298" spans="2:5" ht="12.75">
      <c r="B298" s="13"/>
      <c r="D298" s="53"/>
      <c r="E298" s="13"/>
    </row>
    <row r="299" spans="2:5" ht="12.75">
      <c r="B299" s="13"/>
      <c r="D299" s="53"/>
      <c r="E299" s="13"/>
    </row>
    <row r="300" spans="2:5" ht="12.75">
      <c r="B300" s="13"/>
      <c r="D300" s="53"/>
      <c r="E300" s="13"/>
    </row>
    <row r="301" spans="2:5" ht="12.75">
      <c r="B301" s="13"/>
      <c r="D301" s="53"/>
      <c r="E301" s="13"/>
    </row>
    <row r="302" spans="2:5" ht="12.75">
      <c r="B302" s="13"/>
      <c r="D302" s="53"/>
      <c r="E302" s="13"/>
    </row>
    <row r="303" spans="2:5" ht="12.75">
      <c r="B303" s="13"/>
      <c r="D303" s="53"/>
      <c r="E303" s="13"/>
    </row>
    <row r="304" spans="2:5" ht="12.75">
      <c r="B304" s="13"/>
      <c r="D304" s="53"/>
      <c r="E304" s="13"/>
    </row>
    <row r="305" spans="2:5" ht="12.75">
      <c r="B305" s="13"/>
      <c r="D305" s="53"/>
      <c r="E305" s="13"/>
    </row>
    <row r="306" spans="2:5" ht="12.75">
      <c r="B306" s="13"/>
      <c r="D306" s="53"/>
      <c r="E306" s="13"/>
    </row>
    <row r="307" spans="2:5" ht="12.75">
      <c r="B307" s="13"/>
      <c r="D307" s="53"/>
      <c r="E307" s="13"/>
    </row>
    <row r="308" spans="2:5" ht="12.75">
      <c r="B308" s="13"/>
      <c r="D308" s="53"/>
      <c r="E308" s="13"/>
    </row>
    <row r="309" spans="2:5" ht="12.75">
      <c r="B309" s="13"/>
      <c r="D309" s="53"/>
      <c r="E309" s="13"/>
    </row>
    <row r="310" spans="2:5" ht="12.75">
      <c r="B310" s="13"/>
      <c r="D310" s="53"/>
      <c r="E310" s="13"/>
    </row>
    <row r="311" spans="2:5" ht="12.75">
      <c r="B311" s="13"/>
      <c r="D311" s="53"/>
      <c r="E311" s="13"/>
    </row>
    <row r="312" spans="2:5" ht="12.75">
      <c r="B312" s="13"/>
      <c r="D312" s="53"/>
      <c r="E312" s="13"/>
    </row>
    <row r="313" spans="2:5" ht="12.75">
      <c r="B313" s="13"/>
      <c r="D313" s="53"/>
      <c r="E313" s="13"/>
    </row>
    <row r="314" spans="2:5" ht="12.75">
      <c r="B314" s="13"/>
      <c r="D314" s="53"/>
      <c r="E314" s="13"/>
    </row>
    <row r="315" spans="2:5" ht="12.75">
      <c r="B315" s="13"/>
      <c r="D315" s="53"/>
      <c r="E315" s="13"/>
    </row>
    <row r="316" spans="2:5" ht="12.75">
      <c r="B316" s="13"/>
      <c r="D316" s="53"/>
      <c r="E316" s="13"/>
    </row>
    <row r="317" spans="2:5" ht="12.75">
      <c r="B317" s="13"/>
      <c r="D317" s="53"/>
      <c r="E317" s="13"/>
    </row>
    <row r="318" spans="2:5" ht="12.75">
      <c r="B318" s="13"/>
      <c r="D318" s="53"/>
      <c r="E318" s="13"/>
    </row>
    <row r="319" spans="2:5" ht="12.75">
      <c r="B319" s="13"/>
      <c r="D319" s="53"/>
      <c r="E319" s="13"/>
    </row>
    <row r="320" spans="2:5" ht="12.75">
      <c r="B320" s="13"/>
      <c r="D320" s="53"/>
      <c r="E320" s="13"/>
    </row>
    <row r="321" spans="2:5" ht="12.75">
      <c r="B321" s="13"/>
      <c r="D321" s="53"/>
      <c r="E321" s="13"/>
    </row>
    <row r="322" spans="2:5" ht="12.75">
      <c r="B322" s="13"/>
      <c r="D322" s="53"/>
      <c r="E322" s="13"/>
    </row>
    <row r="323" spans="2:5" ht="12.75">
      <c r="B323" s="13"/>
      <c r="D323" s="53"/>
      <c r="E323" s="13"/>
    </row>
    <row r="324" spans="2:5" ht="12.75">
      <c r="B324" s="13"/>
      <c r="D324" s="53"/>
      <c r="E324" s="13"/>
    </row>
    <row r="325" spans="2:5" ht="12.75">
      <c r="B325" s="13"/>
      <c r="D325" s="53"/>
      <c r="E325" s="13"/>
    </row>
    <row r="326" spans="2:5" ht="12.75">
      <c r="B326" s="13"/>
      <c r="D326" s="53"/>
      <c r="E326" s="13"/>
    </row>
    <row r="327" spans="2:5" ht="12.75">
      <c r="B327" s="13"/>
      <c r="D327" s="53"/>
      <c r="E327" s="13"/>
    </row>
    <row r="328" spans="2:5" ht="12.75">
      <c r="B328" s="13"/>
      <c r="D328" s="53"/>
      <c r="E328" s="13"/>
    </row>
    <row r="329" spans="2:5" ht="12.75">
      <c r="B329" s="13"/>
      <c r="D329" s="53"/>
      <c r="E329" s="13"/>
    </row>
    <row r="330" spans="2:5" ht="12.75">
      <c r="B330" s="13"/>
      <c r="D330" s="53"/>
      <c r="E330" s="13"/>
    </row>
    <row r="331" spans="2:5" ht="12.75">
      <c r="B331" s="13"/>
      <c r="D331" s="53"/>
      <c r="E331" s="13"/>
    </row>
    <row r="332" spans="2:5" ht="12.75">
      <c r="B332" s="13"/>
      <c r="D332" s="53"/>
      <c r="E332" s="13"/>
    </row>
    <row r="333" spans="2:5" ht="12.75">
      <c r="B333" s="13"/>
      <c r="D333" s="53"/>
      <c r="E333" s="13"/>
    </row>
    <row r="334" spans="2:5" ht="12.75">
      <c r="B334" s="13"/>
      <c r="D334" s="53"/>
      <c r="E334" s="13"/>
    </row>
    <row r="335" spans="2:5" ht="12.75">
      <c r="B335" s="13"/>
      <c r="D335" s="53"/>
      <c r="E335" s="13"/>
    </row>
    <row r="336" spans="2:5" ht="12.75">
      <c r="B336" s="13"/>
      <c r="D336" s="53"/>
      <c r="E336" s="13"/>
    </row>
    <row r="337" spans="2:5" ht="12.75">
      <c r="B337" s="13"/>
      <c r="D337" s="53"/>
      <c r="E337" s="13"/>
    </row>
    <row r="338" spans="2:5" ht="12.75">
      <c r="B338" s="13"/>
      <c r="D338" s="53"/>
      <c r="E338" s="13"/>
    </row>
    <row r="339" spans="2:5" ht="12.75">
      <c r="B339" s="13"/>
      <c r="D339" s="53"/>
      <c r="E339" s="13"/>
    </row>
    <row r="340" spans="2:5" ht="12.75">
      <c r="B340" s="13"/>
      <c r="D340" s="53"/>
      <c r="E340" s="13"/>
    </row>
    <row r="341" spans="2:5" ht="12.75">
      <c r="B341" s="13"/>
      <c r="D341" s="53"/>
      <c r="E341" s="13"/>
    </row>
    <row r="342" spans="2:5" ht="12.75">
      <c r="B342" s="13"/>
      <c r="D342" s="53"/>
      <c r="E342" s="13"/>
    </row>
    <row r="343" spans="2:5" ht="12.75">
      <c r="B343" s="13"/>
      <c r="D343" s="53"/>
      <c r="E343" s="13"/>
    </row>
    <row r="344" spans="2:5" ht="12.75">
      <c r="B344" s="13"/>
      <c r="D344" s="53"/>
      <c r="E344" s="13"/>
    </row>
    <row r="345" spans="2:5" ht="12.75">
      <c r="B345" s="13"/>
      <c r="D345" s="53"/>
      <c r="E345" s="13"/>
    </row>
    <row r="346" spans="2:5" ht="12.75">
      <c r="B346" s="13"/>
      <c r="D346" s="53"/>
      <c r="E346" s="13"/>
    </row>
    <row r="347" spans="2:5" ht="12.75">
      <c r="B347" s="13"/>
      <c r="D347" s="53"/>
      <c r="E347" s="13"/>
    </row>
    <row r="348" spans="2:5" ht="12.75">
      <c r="B348" s="13"/>
      <c r="D348" s="53"/>
      <c r="E348" s="13"/>
    </row>
    <row r="349" spans="2:5" ht="12.75">
      <c r="B349" s="13"/>
      <c r="D349" s="53"/>
      <c r="E349" s="13"/>
    </row>
    <row r="350" spans="2:5" ht="12.75">
      <c r="B350" s="13"/>
      <c r="D350" s="53"/>
      <c r="E350" s="13"/>
    </row>
    <row r="351" spans="2:5" ht="12.75">
      <c r="B351" s="13"/>
      <c r="E351" s="13"/>
    </row>
    <row r="352" spans="2:5" ht="12.75">
      <c r="B352" s="13"/>
      <c r="E352" s="13"/>
    </row>
    <row r="353" spans="2:5" ht="12.75">
      <c r="B353" s="13"/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</sheetData>
  <mergeCells count="8">
    <mergeCell ref="E4:E5"/>
    <mergeCell ref="E59:E60"/>
    <mergeCell ref="B59:B60"/>
    <mergeCell ref="C59:C60"/>
    <mergeCell ref="D59:D60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78"/>
  <sheetViews>
    <sheetView workbookViewId="0" topLeftCell="A95">
      <selection activeCell="D124" sqref="D124"/>
    </sheetView>
  </sheetViews>
  <sheetFormatPr defaultColWidth="9.140625" defaultRowHeight="12.75"/>
  <cols>
    <col min="1" max="1" width="4.57421875" style="13" customWidth="1"/>
    <col min="2" max="2" width="21.421875" style="13" customWidth="1"/>
    <col min="3" max="3" width="13.7109375" style="13" customWidth="1"/>
    <col min="4" max="4" width="9.7109375" style="13" customWidth="1"/>
    <col min="5" max="16384" width="9.140625" style="13" customWidth="1"/>
  </cols>
  <sheetData>
    <row r="1" spans="1:2" s="37" customFormat="1" ht="14.25">
      <c r="A1" s="22" t="s">
        <v>188</v>
      </c>
      <c r="B1"/>
    </row>
    <row r="2" spans="1:2" s="37" customFormat="1" ht="14.25" customHeight="1">
      <c r="A2" s="38" t="s">
        <v>153</v>
      </c>
      <c r="B2"/>
    </row>
    <row r="3" spans="1:2" s="37" customFormat="1" ht="14.25" customHeight="1">
      <c r="A3" s="38"/>
      <c r="B3"/>
    </row>
    <row r="4" spans="1:4" s="37" customFormat="1" ht="14.25" customHeight="1">
      <c r="A4" s="95" t="s">
        <v>303</v>
      </c>
      <c r="B4"/>
      <c r="D4" s="1" t="s">
        <v>177</v>
      </c>
    </row>
    <row r="5" spans="1:5" ht="12.75" customHeight="1">
      <c r="A5" s="203" t="s">
        <v>145</v>
      </c>
      <c r="B5" s="206" t="s">
        <v>146</v>
      </c>
      <c r="C5" s="199" t="s">
        <v>168</v>
      </c>
      <c r="D5" s="195" t="s">
        <v>212</v>
      </c>
      <c r="E5" s="195" t="s">
        <v>147</v>
      </c>
    </row>
    <row r="6" spans="1:5" ht="24.75" customHeight="1">
      <c r="A6" s="204"/>
      <c r="B6" s="207"/>
      <c r="C6" s="200"/>
      <c r="D6" s="202"/>
      <c r="E6" s="202"/>
    </row>
    <row r="7" spans="1:5" s="25" customFormat="1" ht="15.75" customHeight="1">
      <c r="A7" s="205"/>
      <c r="B7" s="208"/>
      <c r="C7" s="201"/>
      <c r="D7" s="196"/>
      <c r="E7" s="196"/>
    </row>
    <row r="8" spans="1:5" s="25" customFormat="1" ht="12.75">
      <c r="A8" s="43"/>
      <c r="B8" s="52" t="s">
        <v>0</v>
      </c>
      <c r="C8" s="52">
        <v>360599</v>
      </c>
      <c r="D8" s="56">
        <v>5384822</v>
      </c>
      <c r="E8" s="57">
        <v>6.6965816140254955</v>
      </c>
    </row>
    <row r="9" spans="1:5" ht="12.75">
      <c r="A9" s="42">
        <v>1</v>
      </c>
      <c r="B9" s="10" t="s">
        <v>57</v>
      </c>
      <c r="C9" s="10">
        <v>17940</v>
      </c>
      <c r="D9" s="17">
        <v>82773</v>
      </c>
      <c r="E9" s="50">
        <v>21.673734188684715</v>
      </c>
    </row>
    <row r="10" spans="1:5" ht="12.75">
      <c r="A10" s="42">
        <v>2</v>
      </c>
      <c r="B10" s="10" t="s">
        <v>56</v>
      </c>
      <c r="C10" s="10">
        <v>8613</v>
      </c>
      <c r="D10" s="17">
        <v>40699</v>
      </c>
      <c r="E10" s="50">
        <v>21.16268212978206</v>
      </c>
    </row>
    <row r="11" spans="1:5" ht="12.75">
      <c r="A11" s="42">
        <v>3</v>
      </c>
      <c r="B11" s="10" t="s">
        <v>84</v>
      </c>
      <c r="C11" s="61">
        <v>11196</v>
      </c>
      <c r="D11" s="62">
        <v>61902</v>
      </c>
      <c r="E11" s="50">
        <v>18.086653096830474</v>
      </c>
    </row>
    <row r="12" spans="1:5" ht="12.75">
      <c r="A12" s="42">
        <v>4</v>
      </c>
      <c r="B12" s="10" t="s">
        <v>65</v>
      </c>
      <c r="C12" s="10">
        <v>11769</v>
      </c>
      <c r="D12" s="17">
        <v>65129</v>
      </c>
      <c r="E12" s="50">
        <v>18.070291268098696</v>
      </c>
    </row>
    <row r="13" spans="1:5" ht="12.75">
      <c r="A13" s="42">
        <v>5</v>
      </c>
      <c r="B13" s="10" t="s">
        <v>87</v>
      </c>
      <c r="C13" s="61">
        <v>18633</v>
      </c>
      <c r="D13" s="62">
        <v>104460</v>
      </c>
      <c r="E13" s="50">
        <v>17.83744974152786</v>
      </c>
    </row>
    <row r="14" spans="1:5" ht="12.75">
      <c r="A14" s="42">
        <v>6</v>
      </c>
      <c r="B14" s="10" t="s">
        <v>58</v>
      </c>
      <c r="C14" s="10">
        <v>7391</v>
      </c>
      <c r="D14" s="17">
        <v>46462</v>
      </c>
      <c r="E14" s="50">
        <v>15.907623434204297</v>
      </c>
    </row>
    <row r="15" spans="1:5" ht="12.75">
      <c r="A15" s="42">
        <v>7</v>
      </c>
      <c r="B15" s="10" t="s">
        <v>77</v>
      </c>
      <c r="C15" s="10">
        <v>4785</v>
      </c>
      <c r="D15" s="17">
        <v>31006</v>
      </c>
      <c r="E15" s="50">
        <v>15.43249693607689</v>
      </c>
    </row>
    <row r="16" spans="1:5" ht="12.75">
      <c r="A16" s="42">
        <v>8</v>
      </c>
      <c r="B16" s="10" t="s">
        <v>70</v>
      </c>
      <c r="C16" s="61">
        <v>8289</v>
      </c>
      <c r="D16" s="62">
        <v>55351</v>
      </c>
      <c r="E16" s="50">
        <v>14.975339198930463</v>
      </c>
    </row>
    <row r="17" spans="1:5" ht="12.75">
      <c r="A17" s="42">
        <v>9</v>
      </c>
      <c r="B17" s="10" t="s">
        <v>85</v>
      </c>
      <c r="C17" s="10">
        <v>3457</v>
      </c>
      <c r="D17" s="17">
        <v>23447</v>
      </c>
      <c r="E17" s="50">
        <v>14.743890476393567</v>
      </c>
    </row>
    <row r="18" spans="1:5" ht="12.75">
      <c r="A18" s="42">
        <v>10</v>
      </c>
      <c r="B18" s="10" t="s">
        <v>82</v>
      </c>
      <c r="C18" s="61">
        <v>16084</v>
      </c>
      <c r="D18" s="62">
        <v>110221</v>
      </c>
      <c r="E18" s="50">
        <v>14.592500521679172</v>
      </c>
    </row>
    <row r="19" spans="1:5" ht="12.75">
      <c r="A19" s="42">
        <v>11</v>
      </c>
      <c r="B19" s="10" t="s">
        <v>75</v>
      </c>
      <c r="C19" s="61">
        <v>10181</v>
      </c>
      <c r="D19" s="62">
        <v>77591</v>
      </c>
      <c r="E19" s="50">
        <v>13.121367168872677</v>
      </c>
    </row>
    <row r="20" spans="1:5" ht="12.75">
      <c r="A20" s="42">
        <v>12</v>
      </c>
      <c r="B20" s="10" t="s">
        <v>86</v>
      </c>
      <c r="C20" s="10">
        <v>12379</v>
      </c>
      <c r="D20" s="17">
        <v>95144</v>
      </c>
      <c r="E20" s="50">
        <v>13.01080467501892</v>
      </c>
    </row>
    <row r="21" spans="1:5" ht="12.75">
      <c r="A21" s="42">
        <v>13</v>
      </c>
      <c r="B21" s="10" t="s">
        <v>54</v>
      </c>
      <c r="C21" s="61">
        <v>9492</v>
      </c>
      <c r="D21" s="62">
        <v>73287</v>
      </c>
      <c r="E21" s="50">
        <v>12.951819558721192</v>
      </c>
    </row>
    <row r="22" spans="1:5" ht="12.75">
      <c r="A22" s="42">
        <v>14</v>
      </c>
      <c r="B22" s="10" t="s">
        <v>66</v>
      </c>
      <c r="C22" s="10">
        <v>4096</v>
      </c>
      <c r="D22" s="17">
        <v>32266</v>
      </c>
      <c r="E22" s="50">
        <v>12.69447715861898</v>
      </c>
    </row>
    <row r="23" spans="1:5" ht="12.75">
      <c r="A23" s="42">
        <v>15</v>
      </c>
      <c r="B23" s="10" t="s">
        <v>83</v>
      </c>
      <c r="C23" s="10">
        <v>13281</v>
      </c>
      <c r="D23" s="17">
        <v>109322</v>
      </c>
      <c r="E23" s="50">
        <v>12.148515394888495</v>
      </c>
    </row>
    <row r="24" spans="1:5" ht="12.75">
      <c r="A24" s="42">
        <v>16</v>
      </c>
      <c r="B24" s="10" t="s">
        <v>55</v>
      </c>
      <c r="C24" s="10">
        <v>2497</v>
      </c>
      <c r="D24" s="17">
        <v>22893</v>
      </c>
      <c r="E24" s="50">
        <v>10.90726422924038</v>
      </c>
    </row>
    <row r="25" spans="1:5" ht="12.75">
      <c r="A25" s="42">
        <v>17</v>
      </c>
      <c r="B25" s="10" t="s">
        <v>53</v>
      </c>
      <c r="C25" s="10">
        <v>2440</v>
      </c>
      <c r="D25" s="17">
        <v>22674</v>
      </c>
      <c r="E25" s="50">
        <v>10.76122430978213</v>
      </c>
    </row>
    <row r="26" spans="1:5" ht="12.75">
      <c r="A26" s="42">
        <v>18</v>
      </c>
      <c r="B26" s="10" t="s">
        <v>67</v>
      </c>
      <c r="C26" s="10">
        <v>1314</v>
      </c>
      <c r="D26" s="17">
        <v>12392</v>
      </c>
      <c r="E26" s="50">
        <v>10.603615235635894</v>
      </c>
    </row>
    <row r="27" spans="1:5" ht="12.75">
      <c r="A27" s="42">
        <v>19</v>
      </c>
      <c r="B27" s="10" t="s">
        <v>30</v>
      </c>
      <c r="C27" s="10">
        <v>11688</v>
      </c>
      <c r="D27" s="17">
        <v>119018</v>
      </c>
      <c r="E27" s="50">
        <v>9.820363306390629</v>
      </c>
    </row>
    <row r="28" spans="1:5" ht="12.75">
      <c r="A28" s="42">
        <v>20</v>
      </c>
      <c r="B28" s="10" t="s">
        <v>73</v>
      </c>
      <c r="C28" s="10">
        <v>1803</v>
      </c>
      <c r="D28" s="17">
        <v>20902</v>
      </c>
      <c r="E28" s="50">
        <v>8.625968806812745</v>
      </c>
    </row>
    <row r="29" spans="1:5" ht="12.75">
      <c r="A29" s="42">
        <v>21</v>
      </c>
      <c r="B29" s="10" t="s">
        <v>74</v>
      </c>
      <c r="C29" s="10">
        <v>2781</v>
      </c>
      <c r="D29" s="17">
        <v>33399</v>
      </c>
      <c r="E29" s="50">
        <v>8.326596604688763</v>
      </c>
    </row>
    <row r="30" spans="1:5" ht="12" customHeight="1">
      <c r="A30" s="42">
        <v>22</v>
      </c>
      <c r="B30" s="10" t="s">
        <v>69</v>
      </c>
      <c r="C30" s="10">
        <v>13560</v>
      </c>
      <c r="D30" s="17">
        <v>163743</v>
      </c>
      <c r="E30" s="50">
        <v>8.28127003902457</v>
      </c>
    </row>
    <row r="31" spans="1:5" ht="12.75" customHeight="1">
      <c r="A31" s="42">
        <v>23</v>
      </c>
      <c r="B31" s="10" t="s">
        <v>63</v>
      </c>
      <c r="C31" s="10">
        <v>6231</v>
      </c>
      <c r="D31" s="17">
        <v>76455</v>
      </c>
      <c r="E31" s="50">
        <v>8.149892093388269</v>
      </c>
    </row>
    <row r="32" spans="1:5" ht="12.75">
      <c r="A32" s="42">
        <v>24</v>
      </c>
      <c r="B32" s="10" t="s">
        <v>50</v>
      </c>
      <c r="C32" s="10">
        <v>1358</v>
      </c>
      <c r="D32" s="17">
        <v>17046</v>
      </c>
      <c r="E32" s="50">
        <v>7.966678399624545</v>
      </c>
    </row>
    <row r="33" spans="1:5" ht="12.75">
      <c r="A33" s="42">
        <v>25</v>
      </c>
      <c r="B33" s="10" t="s">
        <v>51</v>
      </c>
      <c r="C33" s="10">
        <v>5120</v>
      </c>
      <c r="D33" s="17">
        <v>65080</v>
      </c>
      <c r="E33" s="50">
        <v>7.867240319606637</v>
      </c>
    </row>
    <row r="34" spans="1:5" ht="12.75">
      <c r="A34" s="42">
        <v>26</v>
      </c>
      <c r="B34" s="10" t="s">
        <v>33</v>
      </c>
      <c r="C34" s="61">
        <v>4248</v>
      </c>
      <c r="D34" s="62">
        <v>54110</v>
      </c>
      <c r="E34" s="50">
        <v>7.850674551838847</v>
      </c>
    </row>
    <row r="35" spans="1:5" ht="12.75">
      <c r="A35" s="42">
        <v>27</v>
      </c>
      <c r="B35" s="10" t="s">
        <v>72</v>
      </c>
      <c r="C35" s="10">
        <v>4022</v>
      </c>
      <c r="D35" s="17">
        <v>51373</v>
      </c>
      <c r="E35" s="50">
        <v>7.829015241469254</v>
      </c>
    </row>
    <row r="36" spans="1:5" ht="12.75">
      <c r="A36" s="42">
        <v>28</v>
      </c>
      <c r="B36" s="10" t="s">
        <v>60</v>
      </c>
      <c r="C36" s="10">
        <v>2130</v>
      </c>
      <c r="D36" s="17">
        <v>27381</v>
      </c>
      <c r="E36" s="50">
        <v>7.779116905883641</v>
      </c>
    </row>
    <row r="37" spans="1:5" ht="12.75">
      <c r="A37" s="42">
        <v>29</v>
      </c>
      <c r="B37" s="10" t="s">
        <v>71</v>
      </c>
      <c r="C37" s="10">
        <v>3001</v>
      </c>
      <c r="D37" s="17">
        <v>39204</v>
      </c>
      <c r="E37" s="50">
        <v>7.654831139679624</v>
      </c>
    </row>
    <row r="38" spans="1:5" ht="12.75">
      <c r="A38" s="42">
        <v>30</v>
      </c>
      <c r="B38" s="10" t="s">
        <v>52</v>
      </c>
      <c r="C38" s="61">
        <v>2501</v>
      </c>
      <c r="D38" s="62">
        <v>33173</v>
      </c>
      <c r="E38" s="50">
        <v>7.539263859162572</v>
      </c>
    </row>
    <row r="39" spans="1:5" ht="12.75">
      <c r="A39" s="42">
        <v>31</v>
      </c>
      <c r="B39" s="10" t="s">
        <v>79</v>
      </c>
      <c r="C39" s="10">
        <v>5870</v>
      </c>
      <c r="D39" s="17">
        <v>79934</v>
      </c>
      <c r="E39" s="50">
        <v>7.34355843570946</v>
      </c>
    </row>
    <row r="40" spans="1:5" ht="12.75">
      <c r="A40" s="42">
        <v>32</v>
      </c>
      <c r="B40" s="10" t="s">
        <v>32</v>
      </c>
      <c r="C40" s="10">
        <v>10686</v>
      </c>
      <c r="D40" s="17">
        <v>148001</v>
      </c>
      <c r="E40" s="50">
        <v>7.220221484989967</v>
      </c>
    </row>
    <row r="41" spans="1:5" ht="12.75">
      <c r="A41" s="42">
        <v>33</v>
      </c>
      <c r="B41" s="10" t="s">
        <v>80</v>
      </c>
      <c r="C41" s="10">
        <v>2182</v>
      </c>
      <c r="D41" s="17">
        <v>30349</v>
      </c>
      <c r="E41" s="50">
        <v>7.189693235361956</v>
      </c>
    </row>
    <row r="42" spans="1:5" ht="12.75">
      <c r="A42" s="42">
        <v>34</v>
      </c>
      <c r="B42" s="10" t="s">
        <v>81</v>
      </c>
      <c r="C42" s="10">
        <v>4031</v>
      </c>
      <c r="D42" s="17">
        <v>56634</v>
      </c>
      <c r="E42" s="50">
        <v>7.117632517568952</v>
      </c>
    </row>
    <row r="43" spans="1:5" ht="12.75">
      <c r="A43" s="42">
        <v>35</v>
      </c>
      <c r="B43" s="10" t="s">
        <v>61</v>
      </c>
      <c r="C43" s="10">
        <v>3380</v>
      </c>
      <c r="D43" s="17">
        <v>47803</v>
      </c>
      <c r="E43" s="50">
        <v>7.070685940212957</v>
      </c>
    </row>
    <row r="44" spans="1:5" ht="12.75">
      <c r="A44" s="42">
        <v>36</v>
      </c>
      <c r="B44" s="10" t="s">
        <v>68</v>
      </c>
      <c r="C44" s="10">
        <v>7044</v>
      </c>
      <c r="D44" s="17">
        <v>104320</v>
      </c>
      <c r="E44" s="50">
        <v>6.752300613496932</v>
      </c>
    </row>
    <row r="45" spans="1:5" ht="12.75">
      <c r="A45" s="42">
        <v>37</v>
      </c>
      <c r="B45" s="10" t="s">
        <v>29</v>
      </c>
      <c r="C45" s="10">
        <v>6901</v>
      </c>
      <c r="D45" s="17">
        <v>107290</v>
      </c>
      <c r="E45" s="50">
        <v>6.4320999161152015</v>
      </c>
    </row>
    <row r="46" spans="1:5" ht="12.75">
      <c r="A46" s="42">
        <v>38</v>
      </c>
      <c r="B46" s="10" t="s">
        <v>78</v>
      </c>
      <c r="C46" s="10">
        <v>4235</v>
      </c>
      <c r="D46" s="17">
        <v>68089</v>
      </c>
      <c r="E46" s="50">
        <v>6.219800555155752</v>
      </c>
    </row>
    <row r="47" spans="1:5" ht="12.75">
      <c r="A47" s="42">
        <v>39</v>
      </c>
      <c r="B47" s="10" t="s">
        <v>64</v>
      </c>
      <c r="C47" s="10">
        <v>3840</v>
      </c>
      <c r="D47" s="17">
        <v>64620</v>
      </c>
      <c r="E47" s="50">
        <v>5.942432683379758</v>
      </c>
    </row>
    <row r="48" spans="1:5" ht="12.75">
      <c r="A48" s="42">
        <v>40</v>
      </c>
      <c r="B48" s="10" t="s">
        <v>35</v>
      </c>
      <c r="C48" s="10">
        <v>2345</v>
      </c>
      <c r="D48" s="17">
        <v>43109</v>
      </c>
      <c r="E48" s="50">
        <v>5.439699366721566</v>
      </c>
    </row>
    <row r="49" spans="1:5" ht="12.75">
      <c r="A49" s="42">
        <v>41</v>
      </c>
      <c r="B49" s="10" t="s">
        <v>45</v>
      </c>
      <c r="C49" s="10">
        <v>908</v>
      </c>
      <c r="D49" s="17">
        <v>16710</v>
      </c>
      <c r="E49" s="50">
        <v>5.4338719329742675</v>
      </c>
    </row>
    <row r="50" spans="1:5" ht="12.75">
      <c r="A50" s="42">
        <v>42</v>
      </c>
      <c r="B50" s="10" t="s">
        <v>12</v>
      </c>
      <c r="C50" s="10">
        <v>5073</v>
      </c>
      <c r="D50" s="17">
        <v>94936</v>
      </c>
      <c r="E50" s="50">
        <v>5.343599898879245</v>
      </c>
    </row>
    <row r="51" spans="1:5" ht="12.75" customHeight="1">
      <c r="A51" s="42">
        <v>43</v>
      </c>
      <c r="B51" s="10" t="s">
        <v>59</v>
      </c>
      <c r="C51" s="10">
        <v>3488</v>
      </c>
      <c r="D51" s="17">
        <v>67678</v>
      </c>
      <c r="E51" s="50">
        <v>5.1538166021454535</v>
      </c>
    </row>
    <row r="52" spans="1:5" ht="12.75" customHeight="1">
      <c r="A52" s="42">
        <v>44</v>
      </c>
      <c r="B52" s="10" t="s">
        <v>23</v>
      </c>
      <c r="C52" s="10">
        <v>2339</v>
      </c>
      <c r="D52" s="17">
        <v>47573</v>
      </c>
      <c r="E52" s="50">
        <v>4.916654404809451</v>
      </c>
    </row>
    <row r="53" spans="1:5" s="25" customFormat="1" ht="12.75">
      <c r="A53" s="42">
        <v>45</v>
      </c>
      <c r="B53" s="10" t="s">
        <v>40</v>
      </c>
      <c r="C53" s="10">
        <v>1662</v>
      </c>
      <c r="D53" s="17">
        <v>33944</v>
      </c>
      <c r="E53" s="50">
        <v>4.89629978788593</v>
      </c>
    </row>
    <row r="54" spans="1:5" ht="12.75">
      <c r="A54" s="40">
        <v>46</v>
      </c>
      <c r="B54" s="12" t="s">
        <v>11</v>
      </c>
      <c r="C54" s="12">
        <v>5553</v>
      </c>
      <c r="D54" s="16">
        <v>114217</v>
      </c>
      <c r="E54" s="49">
        <v>4.86179815614138</v>
      </c>
    </row>
    <row r="55" spans="1:5" ht="12.75">
      <c r="A55" s="63"/>
      <c r="B55" s="23"/>
      <c r="C55" s="23"/>
      <c r="D55" s="36"/>
      <c r="E55" s="64"/>
    </row>
    <row r="56" spans="1:5" ht="12.75">
      <c r="A56" s="63"/>
      <c r="B56" s="23"/>
      <c r="C56" s="23"/>
      <c r="D56" s="36"/>
      <c r="E56" s="64"/>
    </row>
    <row r="57" spans="1:5" ht="12.75">
      <c r="A57" s="63"/>
      <c r="B57" s="23"/>
      <c r="C57" s="23"/>
      <c r="D57" s="36"/>
      <c r="E57" s="64"/>
    </row>
    <row r="58" spans="1:5" ht="12.75">
      <c r="A58" s="63"/>
      <c r="B58" s="23"/>
      <c r="C58" s="23"/>
      <c r="D58" s="36"/>
      <c r="E58" s="64"/>
    </row>
    <row r="59" spans="1:5" ht="12.75">
      <c r="A59" s="63"/>
      <c r="B59" s="23"/>
      <c r="D59" s="23">
        <v>28</v>
      </c>
      <c r="E59" s="64"/>
    </row>
    <row r="60" spans="1:2" s="37" customFormat="1" ht="14.25">
      <c r="A60" s="22" t="s">
        <v>188</v>
      </c>
      <c r="B60"/>
    </row>
    <row r="61" spans="1:2" s="37" customFormat="1" ht="14.25" customHeight="1">
      <c r="A61" s="38" t="s">
        <v>153</v>
      </c>
      <c r="B61"/>
    </row>
    <row r="62" spans="1:2" s="37" customFormat="1" ht="14.25" customHeight="1">
      <c r="A62" s="38"/>
      <c r="B62"/>
    </row>
    <row r="63" spans="1:2" s="37" customFormat="1" ht="14.25" customHeight="1">
      <c r="A63" s="95" t="s">
        <v>303</v>
      </c>
      <c r="B63"/>
    </row>
    <row r="64" spans="1:5" ht="12.75" customHeight="1">
      <c r="A64" s="203" t="s">
        <v>145</v>
      </c>
      <c r="B64" s="206" t="s">
        <v>146</v>
      </c>
      <c r="C64" s="199" t="s">
        <v>168</v>
      </c>
      <c r="D64" s="195" t="s">
        <v>212</v>
      </c>
      <c r="E64" s="195" t="s">
        <v>147</v>
      </c>
    </row>
    <row r="65" spans="1:5" ht="24.75" customHeight="1">
      <c r="A65" s="204"/>
      <c r="B65" s="207"/>
      <c r="C65" s="200"/>
      <c r="D65" s="202"/>
      <c r="E65" s="202"/>
    </row>
    <row r="66" spans="1:5" s="25" customFormat="1" ht="15.75" customHeight="1">
      <c r="A66" s="205"/>
      <c r="B66" s="208"/>
      <c r="C66" s="201"/>
      <c r="D66" s="196"/>
      <c r="E66" s="196"/>
    </row>
    <row r="67" spans="1:5" ht="12.75" customHeight="1">
      <c r="A67" s="39">
        <v>47</v>
      </c>
      <c r="B67" s="10" t="s">
        <v>44</v>
      </c>
      <c r="C67" s="10">
        <v>2871</v>
      </c>
      <c r="D67" s="17">
        <v>59136</v>
      </c>
      <c r="E67" s="50">
        <v>4.854910714285714</v>
      </c>
    </row>
    <row r="68" spans="1:5" ht="12.75" customHeight="1">
      <c r="A68" s="42">
        <v>48</v>
      </c>
      <c r="B68" s="10" t="s">
        <v>39</v>
      </c>
      <c r="C68" s="10">
        <v>1903</v>
      </c>
      <c r="D68" s="17">
        <v>39458</v>
      </c>
      <c r="E68" s="50">
        <v>4.822849612245932</v>
      </c>
    </row>
    <row r="69" spans="1:5" s="25" customFormat="1" ht="12.75">
      <c r="A69" s="42">
        <v>49</v>
      </c>
      <c r="B69" s="10" t="s">
        <v>16</v>
      </c>
      <c r="C69" s="10">
        <v>2242</v>
      </c>
      <c r="D69" s="17">
        <v>47134</v>
      </c>
      <c r="E69" s="50">
        <v>4.756651249628718</v>
      </c>
    </row>
    <row r="70" spans="1:5" ht="12.75">
      <c r="A70" s="42">
        <v>50</v>
      </c>
      <c r="B70" s="10" t="s">
        <v>31</v>
      </c>
      <c r="C70" s="10">
        <v>7789</v>
      </c>
      <c r="D70" s="17">
        <v>163764</v>
      </c>
      <c r="E70" s="50">
        <v>4.756234581470897</v>
      </c>
    </row>
    <row r="71" spans="1:5" ht="12.75">
      <c r="A71" s="42">
        <v>51</v>
      </c>
      <c r="B71" s="10" t="s">
        <v>41</v>
      </c>
      <c r="C71" s="10">
        <v>3367</v>
      </c>
      <c r="D71" s="17">
        <v>73549</v>
      </c>
      <c r="E71" s="50">
        <v>4.577900447320834</v>
      </c>
    </row>
    <row r="72" spans="1:5" ht="12.75">
      <c r="A72" s="42">
        <v>52</v>
      </c>
      <c r="B72" s="10" t="s">
        <v>13</v>
      </c>
      <c r="C72" s="10">
        <v>1997</v>
      </c>
      <c r="D72" s="17">
        <v>45282</v>
      </c>
      <c r="E72" s="50">
        <v>4.4101408948368</v>
      </c>
    </row>
    <row r="73" spans="1:5" ht="12.75">
      <c r="A73" s="42">
        <v>53</v>
      </c>
      <c r="B73" s="10" t="s">
        <v>42</v>
      </c>
      <c r="C73" s="10">
        <v>3994</v>
      </c>
      <c r="D73" s="17">
        <v>97671</v>
      </c>
      <c r="E73" s="50">
        <v>4.089238361437888</v>
      </c>
    </row>
    <row r="74" spans="1:5" ht="12.75">
      <c r="A74" s="42">
        <v>54</v>
      </c>
      <c r="B74" s="10" t="s">
        <v>34</v>
      </c>
      <c r="C74" s="10">
        <v>2981</v>
      </c>
      <c r="D74" s="17">
        <v>74058</v>
      </c>
      <c r="E74" s="50">
        <v>4.025223473493749</v>
      </c>
    </row>
    <row r="75" spans="1:5" ht="12.75">
      <c r="A75" s="42">
        <v>55</v>
      </c>
      <c r="B75" s="10" t="s">
        <v>15</v>
      </c>
      <c r="C75" s="10">
        <v>2348</v>
      </c>
      <c r="D75" s="17">
        <v>60843</v>
      </c>
      <c r="E75" s="50">
        <v>3.859112798514209</v>
      </c>
    </row>
    <row r="76" spans="1:5" ht="12.75">
      <c r="A76" s="42">
        <v>56</v>
      </c>
      <c r="B76" s="10" t="s">
        <v>37</v>
      </c>
      <c r="C76" s="10">
        <v>1172</v>
      </c>
      <c r="D76" s="17">
        <v>30879</v>
      </c>
      <c r="E76" s="50">
        <v>3.7954596975290653</v>
      </c>
    </row>
    <row r="77" spans="1:5" ht="12.75">
      <c r="A77" s="42">
        <v>57</v>
      </c>
      <c r="B77" s="10" t="s">
        <v>19</v>
      </c>
      <c r="C77" s="10">
        <v>1417</v>
      </c>
      <c r="D77" s="17">
        <v>38385</v>
      </c>
      <c r="E77" s="50">
        <v>3.6915461768920155</v>
      </c>
    </row>
    <row r="78" spans="1:5" ht="12.75">
      <c r="A78" s="42">
        <v>58</v>
      </c>
      <c r="B78" s="10" t="s">
        <v>43</v>
      </c>
      <c r="C78" s="10">
        <v>1929</v>
      </c>
      <c r="D78" s="17">
        <v>57428</v>
      </c>
      <c r="E78" s="50">
        <v>3.358988646653201</v>
      </c>
    </row>
    <row r="79" spans="1:5" ht="12.75">
      <c r="A79" s="42">
        <v>59</v>
      </c>
      <c r="B79" s="10" t="s">
        <v>38</v>
      </c>
      <c r="C79" s="10">
        <v>3079</v>
      </c>
      <c r="D79" s="17">
        <v>92944</v>
      </c>
      <c r="E79" s="50">
        <v>3.3127474608366327</v>
      </c>
    </row>
    <row r="80" spans="1:5" ht="12.75">
      <c r="A80" s="42">
        <v>60</v>
      </c>
      <c r="B80" s="10" t="s">
        <v>25</v>
      </c>
      <c r="C80" s="10">
        <v>4266</v>
      </c>
      <c r="D80" s="17">
        <v>139502</v>
      </c>
      <c r="E80" s="50">
        <v>3.0580206735387305</v>
      </c>
    </row>
    <row r="81" spans="1:5" ht="12.75">
      <c r="A81" s="42">
        <v>61</v>
      </c>
      <c r="B81" s="10" t="s">
        <v>24</v>
      </c>
      <c r="C81" s="10">
        <v>1976</v>
      </c>
      <c r="D81" s="17">
        <v>64708</v>
      </c>
      <c r="E81" s="50">
        <v>3.053718241948445</v>
      </c>
    </row>
    <row r="82" spans="1:5" ht="12.75">
      <c r="A82" s="42">
        <v>62</v>
      </c>
      <c r="B82" s="10" t="s">
        <v>7</v>
      </c>
      <c r="C82" s="10">
        <v>1967</v>
      </c>
      <c r="D82" s="17">
        <v>65840</v>
      </c>
      <c r="E82" s="50">
        <v>2.9875455650060756</v>
      </c>
    </row>
    <row r="83" spans="1:5" ht="12.75">
      <c r="A83" s="42">
        <v>63</v>
      </c>
      <c r="B83" s="10" t="s">
        <v>46</v>
      </c>
      <c r="C83" s="10">
        <v>1058</v>
      </c>
      <c r="D83" s="17">
        <v>35541</v>
      </c>
      <c r="E83" s="50">
        <v>2.9768436453673224</v>
      </c>
    </row>
    <row r="84" spans="1:5" ht="12.75">
      <c r="A84" s="42">
        <v>64</v>
      </c>
      <c r="B84" s="10" t="s">
        <v>14</v>
      </c>
      <c r="C84" s="10">
        <v>1884</v>
      </c>
      <c r="D84" s="17">
        <v>63964</v>
      </c>
      <c r="E84" s="50">
        <v>2.9454067913201176</v>
      </c>
    </row>
    <row r="85" spans="1:5" ht="12.75">
      <c r="A85" s="42">
        <v>65</v>
      </c>
      <c r="B85" s="10" t="s">
        <v>20</v>
      </c>
      <c r="C85" s="10">
        <v>1774</v>
      </c>
      <c r="D85" s="17">
        <v>61422</v>
      </c>
      <c r="E85" s="50">
        <v>2.8882159486828827</v>
      </c>
    </row>
    <row r="86" spans="1:5" ht="12.75">
      <c r="A86" s="42">
        <v>66</v>
      </c>
      <c r="B86" s="10" t="s">
        <v>17</v>
      </c>
      <c r="C86" s="10">
        <v>3629</v>
      </c>
      <c r="D86" s="17">
        <v>126822</v>
      </c>
      <c r="E86" s="50">
        <v>2.8614909085174496</v>
      </c>
    </row>
    <row r="87" spans="1:5" ht="12.75">
      <c r="A87" s="42">
        <v>67</v>
      </c>
      <c r="B87" s="10" t="s">
        <v>47</v>
      </c>
      <c r="C87" s="10">
        <v>4464</v>
      </c>
      <c r="D87" s="17">
        <v>156869</v>
      </c>
      <c r="E87" s="50">
        <v>2.845686528249686</v>
      </c>
    </row>
    <row r="88" spans="1:5" ht="12.75">
      <c r="A88" s="42">
        <v>68</v>
      </c>
      <c r="B88" s="10" t="s">
        <v>49</v>
      </c>
      <c r="C88" s="10">
        <v>3107</v>
      </c>
      <c r="D88" s="17">
        <v>111419</v>
      </c>
      <c r="E88" s="50">
        <v>2.788572864592215</v>
      </c>
    </row>
    <row r="89" spans="1:5" ht="12.75">
      <c r="A89" s="42">
        <v>69</v>
      </c>
      <c r="B89" s="10" t="s">
        <v>21</v>
      </c>
      <c r="C89" s="10">
        <v>755</v>
      </c>
      <c r="D89" s="17">
        <v>28527</v>
      </c>
      <c r="E89" s="50">
        <v>2.6466154870824132</v>
      </c>
    </row>
    <row r="90" spans="1:5" ht="12.75">
      <c r="A90" s="42">
        <v>70</v>
      </c>
      <c r="B90" s="10" t="s">
        <v>22</v>
      </c>
      <c r="C90" s="10">
        <v>1460</v>
      </c>
      <c r="D90" s="17">
        <v>63119</v>
      </c>
      <c r="E90" s="50">
        <v>2.313091145296979</v>
      </c>
    </row>
    <row r="91" spans="1:5" ht="12.75">
      <c r="A91" s="42">
        <v>71</v>
      </c>
      <c r="B91" s="10" t="s">
        <v>26</v>
      </c>
      <c r="C91" s="10">
        <v>806</v>
      </c>
      <c r="D91" s="17">
        <v>45641</v>
      </c>
      <c r="E91" s="50">
        <v>1.7659560482899148</v>
      </c>
    </row>
    <row r="92" spans="1:5" ht="12.75">
      <c r="A92" s="42">
        <v>72</v>
      </c>
      <c r="B92" s="10" t="s">
        <v>27</v>
      </c>
      <c r="C92" s="10">
        <v>1708</v>
      </c>
      <c r="D92" s="17">
        <v>112515</v>
      </c>
      <c r="E92" s="50">
        <v>1.5180198195796115</v>
      </c>
    </row>
    <row r="93" spans="1:5" ht="12.75">
      <c r="A93" s="42">
        <v>73</v>
      </c>
      <c r="B93" s="10" t="s">
        <v>8</v>
      </c>
      <c r="C93" s="10">
        <v>672</v>
      </c>
      <c r="D93" s="17">
        <v>55390</v>
      </c>
      <c r="E93" s="50">
        <v>1.2132153818378768</v>
      </c>
    </row>
    <row r="94" spans="1:5" ht="12.75" customHeight="1">
      <c r="A94" s="42">
        <v>74</v>
      </c>
      <c r="B94" s="10" t="s">
        <v>3</v>
      </c>
      <c r="C94" s="10">
        <v>1287</v>
      </c>
      <c r="D94" s="17">
        <v>108316</v>
      </c>
      <c r="E94" s="50">
        <v>1.1881901104176666</v>
      </c>
    </row>
    <row r="95" spans="1:5" ht="12.75" customHeight="1">
      <c r="A95" s="42">
        <v>75</v>
      </c>
      <c r="B95" s="10" t="s">
        <v>9</v>
      </c>
      <c r="C95" s="10">
        <v>610</v>
      </c>
      <c r="D95" s="17">
        <v>54747</v>
      </c>
      <c r="E95" s="50">
        <v>1.1142163040897217</v>
      </c>
    </row>
    <row r="96" spans="1:5" ht="12.75" customHeight="1">
      <c r="A96" s="42">
        <v>76</v>
      </c>
      <c r="B96" s="10" t="s">
        <v>2</v>
      </c>
      <c r="C96" s="10">
        <v>453</v>
      </c>
      <c r="D96" s="17">
        <v>42858</v>
      </c>
      <c r="E96" s="50">
        <v>1.0569788604227917</v>
      </c>
    </row>
    <row r="97" spans="1:5" ht="12.75" customHeight="1">
      <c r="A97" s="42">
        <v>77</v>
      </c>
      <c r="B97" s="10" t="s">
        <v>6</v>
      </c>
      <c r="C97" s="10">
        <v>1109</v>
      </c>
      <c r="D97" s="17">
        <v>119441</v>
      </c>
      <c r="E97" s="50">
        <v>0.9284918913940774</v>
      </c>
    </row>
    <row r="98" spans="1:5" s="25" customFormat="1" ht="12.75">
      <c r="A98" s="42">
        <v>78</v>
      </c>
      <c r="B98" s="10" t="s">
        <v>4</v>
      </c>
      <c r="C98" s="10">
        <v>545</v>
      </c>
      <c r="D98" s="17">
        <v>61614</v>
      </c>
      <c r="E98" s="50">
        <v>0.8845392280975103</v>
      </c>
    </row>
    <row r="99" spans="1:5" ht="12.75">
      <c r="A99" s="40">
        <v>79</v>
      </c>
      <c r="B99" s="12" t="s">
        <v>5</v>
      </c>
      <c r="C99" s="12">
        <v>598</v>
      </c>
      <c r="D99" s="16">
        <v>92926</v>
      </c>
      <c r="E99" s="49">
        <v>0.6435228030906313</v>
      </c>
    </row>
    <row r="100" spans="1:5" ht="12.75" customHeight="1">
      <c r="A100" s="95"/>
      <c r="B100"/>
      <c r="C100" s="37"/>
      <c r="D100" s="1"/>
      <c r="E100" s="37"/>
    </row>
    <row r="101" spans="1:5" ht="12.75" customHeight="1">
      <c r="A101" s="95"/>
      <c r="B101"/>
      <c r="C101" s="37"/>
      <c r="D101" s="1"/>
      <c r="E101" s="96" t="s">
        <v>266</v>
      </c>
    </row>
    <row r="102" spans="1:5" ht="12.75" customHeight="1">
      <c r="A102" s="203" t="s">
        <v>145</v>
      </c>
      <c r="B102" s="206" t="s">
        <v>146</v>
      </c>
      <c r="C102" s="199" t="s">
        <v>168</v>
      </c>
      <c r="D102" s="195" t="s">
        <v>220</v>
      </c>
      <c r="E102" s="195" t="s">
        <v>147</v>
      </c>
    </row>
    <row r="103" spans="1:5" ht="24.75" customHeight="1">
      <c r="A103" s="204"/>
      <c r="B103" s="207"/>
      <c r="C103" s="200"/>
      <c r="D103" s="202"/>
      <c r="E103" s="202"/>
    </row>
    <row r="104" spans="1:5" s="25" customFormat="1" ht="15.75" customHeight="1">
      <c r="A104" s="205"/>
      <c r="B104" s="208"/>
      <c r="C104" s="201"/>
      <c r="D104" s="196"/>
      <c r="E104" s="196"/>
    </row>
    <row r="105" spans="1:5" ht="12.75">
      <c r="A105" s="70"/>
      <c r="B105" s="52" t="s">
        <v>0</v>
      </c>
      <c r="C105" s="52">
        <v>363034</v>
      </c>
      <c r="D105" s="52">
        <v>5384822</v>
      </c>
      <c r="E105" s="67">
        <v>6.741801307452688</v>
      </c>
    </row>
    <row r="106" spans="1:5" ht="12.75">
      <c r="A106" s="68">
        <v>1</v>
      </c>
      <c r="B106" s="10" t="s">
        <v>76</v>
      </c>
      <c r="C106" s="10">
        <v>96133</v>
      </c>
      <c r="D106" s="10">
        <v>770508</v>
      </c>
      <c r="E106" s="65">
        <v>12.476573896701916</v>
      </c>
    </row>
    <row r="107" spans="1:5" ht="12.75">
      <c r="A107" s="61">
        <v>2</v>
      </c>
      <c r="B107" s="10" t="s">
        <v>48</v>
      </c>
      <c r="C107" s="10">
        <v>69457</v>
      </c>
      <c r="D107" s="10">
        <v>658368</v>
      </c>
      <c r="E107" s="65">
        <v>10.549874842033635</v>
      </c>
    </row>
    <row r="108" spans="1:5" ht="12.75">
      <c r="A108" s="61">
        <v>3</v>
      </c>
      <c r="B108" s="10" t="s">
        <v>62</v>
      </c>
      <c r="C108" s="10">
        <v>77931</v>
      </c>
      <c r="D108" s="10">
        <v>796745</v>
      </c>
      <c r="E108" s="65">
        <v>9.781172144161557</v>
      </c>
    </row>
    <row r="109" spans="1:5" ht="12.75">
      <c r="A109" s="61">
        <v>4</v>
      </c>
      <c r="B109" s="10" t="s">
        <v>28</v>
      </c>
      <c r="C109" s="10">
        <v>46638</v>
      </c>
      <c r="D109" s="10">
        <v>709350</v>
      </c>
      <c r="E109" s="65">
        <v>6.574751533093677</v>
      </c>
    </row>
    <row r="110" spans="1:5" ht="12.75">
      <c r="A110" s="61">
        <v>5</v>
      </c>
      <c r="B110" s="10" t="s">
        <v>10</v>
      </c>
      <c r="C110" s="10">
        <v>22726</v>
      </c>
      <c r="D110" s="10">
        <v>553198</v>
      </c>
      <c r="E110" s="65">
        <v>4.108113189129389</v>
      </c>
    </row>
    <row r="111" spans="1:5" ht="12.75">
      <c r="A111" s="61">
        <v>6</v>
      </c>
      <c r="B111" s="10" t="s">
        <v>36</v>
      </c>
      <c r="C111" s="10">
        <v>26407</v>
      </c>
      <c r="D111" s="10">
        <v>694129</v>
      </c>
      <c r="E111" s="65">
        <v>3.804336081621716</v>
      </c>
    </row>
    <row r="112" spans="1:5" ht="12.75">
      <c r="A112" s="61">
        <v>7</v>
      </c>
      <c r="B112" s="10" t="s">
        <v>18</v>
      </c>
      <c r="C112" s="10">
        <v>16501</v>
      </c>
      <c r="D112" s="10">
        <v>601392</v>
      </c>
      <c r="E112" s="65">
        <v>2.743801048234762</v>
      </c>
    </row>
    <row r="113" spans="1:5" ht="12.75">
      <c r="A113" s="69">
        <v>8</v>
      </c>
      <c r="B113" s="12" t="s">
        <v>1</v>
      </c>
      <c r="C113" s="12">
        <v>7241</v>
      </c>
      <c r="D113" s="12">
        <v>601132</v>
      </c>
      <c r="E113" s="66">
        <v>1.2045607287584092</v>
      </c>
    </row>
    <row r="114" spans="1:5" ht="12.75">
      <c r="A114" s="41"/>
      <c r="D114" s="19"/>
      <c r="E114" s="51"/>
    </row>
    <row r="115" ht="12.75">
      <c r="A115" s="41"/>
    </row>
    <row r="116" spans="1:5" ht="12.75">
      <c r="A116" s="41"/>
      <c r="D116" s="19"/>
      <c r="E116" s="51"/>
    </row>
    <row r="117" spans="1:5" ht="12.75">
      <c r="A117" s="41"/>
      <c r="D117" s="19">
        <v>29</v>
      </c>
      <c r="E117" s="51"/>
    </row>
    <row r="118" spans="1:5" ht="12.75">
      <c r="A118" s="41"/>
      <c r="D118" s="19"/>
      <c r="E118" s="51"/>
    </row>
    <row r="119" spans="1:5" ht="12.75">
      <c r="A119" s="41"/>
      <c r="D119" s="19"/>
      <c r="E119" s="51"/>
    </row>
    <row r="120" spans="1:5" ht="12.75">
      <c r="A120" s="41"/>
      <c r="D120" s="19"/>
      <c r="E120" s="51"/>
    </row>
    <row r="121" spans="1:5" ht="12.75">
      <c r="A121" s="41"/>
      <c r="D121" s="19"/>
      <c r="E121" s="51"/>
    </row>
    <row r="122" spans="1:5" ht="12.75">
      <c r="A122" s="41"/>
      <c r="D122" s="19"/>
      <c r="E122" s="51"/>
    </row>
    <row r="123" spans="1:5" ht="12.75">
      <c r="A123" s="41"/>
      <c r="D123" s="19"/>
      <c r="E123" s="51"/>
    </row>
    <row r="124" spans="1:5" ht="12.75">
      <c r="A124" s="41"/>
      <c r="D124" s="19"/>
      <c r="E124" s="51"/>
    </row>
    <row r="125" spans="1:5" ht="12.75">
      <c r="A125" s="41"/>
      <c r="D125" s="19"/>
      <c r="E125" s="51"/>
    </row>
    <row r="126" spans="1:5" ht="12.75">
      <c r="A126" s="41"/>
      <c r="D126" s="19"/>
      <c r="E126" s="51"/>
    </row>
    <row r="127" spans="1:5" ht="12.75">
      <c r="A127" s="41"/>
      <c r="D127" s="19"/>
      <c r="E127" s="51"/>
    </row>
    <row r="128" spans="1:5" ht="12.75">
      <c r="A128" s="41"/>
      <c r="D128" s="19"/>
      <c r="E128" s="51"/>
    </row>
    <row r="129" spans="1:5" ht="12.75">
      <c r="A129" s="41"/>
      <c r="D129" s="19"/>
      <c r="E129" s="51"/>
    </row>
    <row r="130" spans="1:5" ht="12.75">
      <c r="A130" s="41"/>
      <c r="D130" s="19"/>
      <c r="E130" s="51"/>
    </row>
    <row r="131" spans="1:5" ht="12.75">
      <c r="A131" s="41"/>
      <c r="D131" s="19"/>
      <c r="E131" s="51"/>
    </row>
    <row r="132" spans="1:5" ht="12.75">
      <c r="A132" s="41"/>
      <c r="D132" s="19"/>
      <c r="E132" s="51"/>
    </row>
    <row r="133" spans="1:5" ht="12.75">
      <c r="A133" s="41"/>
      <c r="D133" s="19"/>
      <c r="E133" s="51"/>
    </row>
    <row r="134" spans="1:5" ht="12.75">
      <c r="A134" s="41"/>
      <c r="D134" s="19"/>
      <c r="E134" s="51"/>
    </row>
    <row r="135" spans="1:5" ht="12.75">
      <c r="A135" s="41"/>
      <c r="D135" s="19"/>
      <c r="E135" s="51"/>
    </row>
    <row r="136" spans="1:5" ht="12.75">
      <c r="A136" s="41"/>
      <c r="D136" s="19"/>
      <c r="E136" s="51"/>
    </row>
    <row r="137" spans="1:5" ht="12.75">
      <c r="A137" s="41"/>
      <c r="D137" s="19"/>
      <c r="E137" s="51"/>
    </row>
    <row r="138" spans="1:5" ht="12.75">
      <c r="A138" s="41"/>
      <c r="D138" s="19"/>
      <c r="E138" s="51"/>
    </row>
    <row r="139" spans="1:5" ht="12.75">
      <c r="A139" s="41"/>
      <c r="D139" s="19"/>
      <c r="E139" s="51"/>
    </row>
    <row r="140" spans="1:5" ht="12.75">
      <c r="A140" s="41"/>
      <c r="D140" s="19"/>
      <c r="E140" s="51"/>
    </row>
    <row r="141" spans="1:5" ht="12.75">
      <c r="A141" s="41"/>
      <c r="D141" s="19"/>
      <c r="E141" s="51"/>
    </row>
    <row r="142" spans="1:5" ht="12.75">
      <c r="A142" s="41"/>
      <c r="D142" s="19"/>
      <c r="E142" s="51"/>
    </row>
    <row r="143" spans="1:5" ht="12.75">
      <c r="A143" s="41"/>
      <c r="D143" s="19"/>
      <c r="E143" s="51"/>
    </row>
    <row r="144" spans="1:5" ht="12.75">
      <c r="A144" s="41"/>
      <c r="D144" s="19"/>
      <c r="E144" s="51"/>
    </row>
    <row r="145" spans="1:5" ht="12.75">
      <c r="A145" s="41"/>
      <c r="D145" s="19"/>
      <c r="E145" s="51"/>
    </row>
    <row r="146" spans="1:5" ht="12.75">
      <c r="A146" s="41"/>
      <c r="D146" s="19"/>
      <c r="E146" s="51"/>
    </row>
    <row r="147" spans="1:5" ht="12.75">
      <c r="A147" s="41"/>
      <c r="D147" s="19"/>
      <c r="E147" s="51"/>
    </row>
    <row r="148" spans="1:5" ht="12.75">
      <c r="A148" s="41"/>
      <c r="D148" s="19"/>
      <c r="E148" s="51"/>
    </row>
    <row r="149" spans="1:5" ht="12.75">
      <c r="A149" s="41"/>
      <c r="D149" s="19"/>
      <c r="E149" s="51"/>
    </row>
    <row r="150" spans="1:5" ht="12.75">
      <c r="A150" s="41"/>
      <c r="D150" s="19"/>
      <c r="E150" s="51"/>
    </row>
    <row r="151" spans="1:5" ht="12.75">
      <c r="A151" s="41"/>
      <c r="D151" s="19"/>
      <c r="E151" s="51"/>
    </row>
    <row r="152" spans="1:5" ht="12.75">
      <c r="A152" s="41"/>
      <c r="D152" s="19"/>
      <c r="E152" s="51"/>
    </row>
    <row r="153" spans="1:5" ht="12.75">
      <c r="A153" s="41"/>
      <c r="D153" s="19"/>
      <c r="E153" s="51"/>
    </row>
    <row r="154" spans="1:5" ht="12.75">
      <c r="A154" s="41"/>
      <c r="D154" s="19"/>
      <c r="E154" s="51"/>
    </row>
    <row r="155" spans="1:5" ht="12.75">
      <c r="A155" s="41"/>
      <c r="D155" s="19"/>
      <c r="E155" s="51"/>
    </row>
    <row r="156" spans="1:5" ht="12.75">
      <c r="A156" s="41"/>
      <c r="D156" s="19"/>
      <c r="E156" s="51"/>
    </row>
    <row r="157" spans="1:5" ht="12.75">
      <c r="A157" s="41"/>
      <c r="D157" s="19"/>
      <c r="E157" s="51"/>
    </row>
    <row r="158" spans="1:5" ht="12.75">
      <c r="A158" s="41"/>
      <c r="D158" s="19"/>
      <c r="E158" s="51"/>
    </row>
    <row r="159" spans="1:5" ht="12.75">
      <c r="A159" s="41"/>
      <c r="D159" s="19"/>
      <c r="E159" s="51"/>
    </row>
    <row r="160" spans="1:5" ht="12.75">
      <c r="A160" s="41"/>
      <c r="D160" s="19"/>
      <c r="E160" s="51"/>
    </row>
    <row r="161" spans="1:5" ht="12.75">
      <c r="A161" s="41"/>
      <c r="D161" s="19"/>
      <c r="E161" s="51"/>
    </row>
    <row r="162" spans="1:5" ht="12.75">
      <c r="A162" s="41"/>
      <c r="D162" s="19"/>
      <c r="E162" s="51"/>
    </row>
    <row r="163" spans="1:5" ht="12.75">
      <c r="A163" s="41"/>
      <c r="D163" s="19"/>
      <c r="E163" s="51"/>
    </row>
    <row r="164" spans="1:5" ht="12.75">
      <c r="A164" s="41"/>
      <c r="D164" s="19"/>
      <c r="E164" s="51"/>
    </row>
    <row r="165" spans="1:5" ht="12.75">
      <c r="A165" s="41"/>
      <c r="D165" s="19"/>
      <c r="E165" s="51"/>
    </row>
    <row r="166" spans="1:5" ht="12.75">
      <c r="A166" s="41"/>
      <c r="D166" s="19"/>
      <c r="E166" s="51"/>
    </row>
    <row r="167" spans="1:5" ht="12.75">
      <c r="A167" s="41"/>
      <c r="D167" s="19"/>
      <c r="E167" s="51"/>
    </row>
    <row r="168" spans="1:5" ht="12.75">
      <c r="A168" s="41"/>
      <c r="D168" s="19"/>
      <c r="E168" s="51"/>
    </row>
    <row r="169" spans="1:5" ht="12.75">
      <c r="A169" s="41"/>
      <c r="D169" s="19"/>
      <c r="E169" s="51"/>
    </row>
    <row r="170" spans="1:5" ht="12.75">
      <c r="A170" s="41"/>
      <c r="D170" s="19"/>
      <c r="E170" s="51"/>
    </row>
    <row r="171" spans="1:5" ht="12.75">
      <c r="A171" s="41"/>
      <c r="D171" s="19"/>
      <c r="E171" s="51"/>
    </row>
    <row r="172" spans="1:5" ht="12.75">
      <c r="A172" s="41"/>
      <c r="D172" s="19"/>
      <c r="E172" s="51"/>
    </row>
    <row r="173" spans="1:5" ht="12.75">
      <c r="A173" s="41"/>
      <c r="D173" s="19"/>
      <c r="E173" s="51"/>
    </row>
    <row r="174" spans="1:5" ht="12.75">
      <c r="A174" s="41"/>
      <c r="D174" s="19"/>
      <c r="E174" s="51"/>
    </row>
    <row r="175" spans="1:5" ht="12.75">
      <c r="A175" s="41"/>
      <c r="D175" s="19"/>
      <c r="E175" s="51"/>
    </row>
    <row r="176" spans="1:5" ht="12.75">
      <c r="A176" s="41"/>
      <c r="D176" s="19"/>
      <c r="E176" s="51"/>
    </row>
    <row r="177" spans="1:5" ht="12.75">
      <c r="A177" s="41"/>
      <c r="D177" s="19"/>
      <c r="E177" s="51"/>
    </row>
    <row r="178" spans="1:5" ht="12.75">
      <c r="A178" s="41"/>
      <c r="D178" s="19"/>
      <c r="E178" s="51"/>
    </row>
    <row r="179" spans="1:5" ht="12.75">
      <c r="A179" s="41"/>
      <c r="D179" s="19"/>
      <c r="E179" s="51"/>
    </row>
    <row r="180" spans="1:5" ht="12.75">
      <c r="A180" s="41"/>
      <c r="D180" s="19"/>
      <c r="E180" s="51"/>
    </row>
    <row r="181" spans="1:5" ht="12.75">
      <c r="A181" s="41"/>
      <c r="D181" s="19"/>
      <c r="E181" s="51"/>
    </row>
    <row r="182" spans="1:5" ht="12.75">
      <c r="A182" s="41"/>
      <c r="D182" s="19"/>
      <c r="E182" s="51"/>
    </row>
    <row r="183" spans="1:5" ht="12.75">
      <c r="A183" s="41"/>
      <c r="D183" s="19"/>
      <c r="E183" s="51"/>
    </row>
    <row r="184" spans="1:5" ht="12.75">
      <c r="A184" s="41"/>
      <c r="D184" s="19"/>
      <c r="E184" s="51"/>
    </row>
    <row r="185" spans="1:5" ht="12.75">
      <c r="A185" s="41"/>
      <c r="D185" s="19"/>
      <c r="E185" s="51"/>
    </row>
    <row r="186" spans="1:5" ht="12.75">
      <c r="A186" s="41"/>
      <c r="D186" s="19"/>
      <c r="E186" s="51"/>
    </row>
    <row r="187" spans="1:5" ht="12.75">
      <c r="A187" s="41"/>
      <c r="D187" s="19"/>
      <c r="E187" s="51"/>
    </row>
    <row r="188" spans="1:5" ht="12.75">
      <c r="A188" s="41"/>
      <c r="D188" s="19"/>
      <c r="E188" s="51"/>
    </row>
    <row r="189" spans="1:5" ht="12.75">
      <c r="A189" s="41"/>
      <c r="D189" s="19"/>
      <c r="E189" s="51"/>
    </row>
    <row r="190" spans="1:5" ht="12.75">
      <c r="A190" s="41"/>
      <c r="D190" s="19"/>
      <c r="E190" s="51"/>
    </row>
    <row r="191" spans="1:5" ht="12.75">
      <c r="A191" s="41"/>
      <c r="D191" s="19"/>
      <c r="E191" s="51"/>
    </row>
    <row r="192" spans="1:5" ht="12.75">
      <c r="A192" s="41"/>
      <c r="D192" s="19"/>
      <c r="E192" s="51"/>
    </row>
    <row r="193" spans="1:5" ht="12.75">
      <c r="A193" s="41"/>
      <c r="D193" s="19"/>
      <c r="E193" s="51"/>
    </row>
    <row r="194" spans="1:5" ht="12.75">
      <c r="A194" s="41"/>
      <c r="D194" s="19"/>
      <c r="E194" s="51"/>
    </row>
    <row r="195" spans="1:5" ht="12.75">
      <c r="A195" s="41"/>
      <c r="D195" s="19"/>
      <c r="E195" s="51"/>
    </row>
    <row r="196" spans="1:5" ht="12.75">
      <c r="A196" s="41"/>
      <c r="D196" s="19"/>
      <c r="E196" s="51"/>
    </row>
    <row r="197" spans="1:5" ht="12.75">
      <c r="A197" s="41"/>
      <c r="D197" s="19"/>
      <c r="E197" s="51"/>
    </row>
    <row r="198" spans="1:5" ht="12.75">
      <c r="A198" s="41"/>
      <c r="D198" s="19"/>
      <c r="E198" s="51"/>
    </row>
    <row r="199" spans="1:5" ht="12.75">
      <c r="A199" s="41"/>
      <c r="D199" s="19"/>
      <c r="E199" s="51"/>
    </row>
    <row r="200" spans="1:5" ht="12.75">
      <c r="A200" s="41"/>
      <c r="D200" s="19"/>
      <c r="E200" s="51"/>
    </row>
    <row r="201" spans="1:5" ht="12.75">
      <c r="A201" s="41"/>
      <c r="D201" s="19"/>
      <c r="E201" s="51"/>
    </row>
    <row r="202" spans="1:5" ht="12.75">
      <c r="A202" s="41"/>
      <c r="D202" s="19"/>
      <c r="E202" s="51"/>
    </row>
    <row r="203" spans="1:5" ht="12.75">
      <c r="A203" s="41"/>
      <c r="D203" s="19"/>
      <c r="E203" s="51"/>
    </row>
    <row r="204" spans="1:5" ht="12.75">
      <c r="A204" s="41"/>
      <c r="D204" s="19"/>
      <c r="E204" s="51"/>
    </row>
    <row r="205" spans="1:5" ht="12.75">
      <c r="A205" s="41"/>
      <c r="D205" s="19"/>
      <c r="E205" s="51"/>
    </row>
    <row r="206" spans="1:5" ht="12.75">
      <c r="A206" s="41"/>
      <c r="D206" s="19"/>
      <c r="E206" s="51"/>
    </row>
    <row r="207" spans="1:5" ht="12.75">
      <c r="A207" s="41"/>
      <c r="D207" s="19"/>
      <c r="E207" s="51"/>
    </row>
    <row r="208" spans="1:5" ht="12.75">
      <c r="A208" s="41"/>
      <c r="D208" s="19"/>
      <c r="E208" s="51"/>
    </row>
    <row r="209" spans="1:5" ht="12.75">
      <c r="A209" s="41"/>
      <c r="D209" s="19"/>
      <c r="E209" s="51"/>
    </row>
    <row r="210" spans="1:5" ht="12.75">
      <c r="A210" s="41"/>
      <c r="D210" s="19"/>
      <c r="E210" s="51"/>
    </row>
    <row r="211" spans="1:5" ht="12.75">
      <c r="A211" s="41"/>
      <c r="D211" s="19"/>
      <c r="E211" s="51"/>
    </row>
    <row r="212" spans="1:5" ht="12.75">
      <c r="A212" s="41"/>
      <c r="D212" s="19"/>
      <c r="E212" s="51"/>
    </row>
    <row r="213" spans="1:5" ht="12.75">
      <c r="A213" s="41"/>
      <c r="D213" s="19"/>
      <c r="E213" s="51"/>
    </row>
    <row r="214" spans="1:5" ht="12.75">
      <c r="A214" s="41"/>
      <c r="D214" s="19"/>
      <c r="E214" s="51"/>
    </row>
    <row r="215" spans="1:5" ht="12.75">
      <c r="A215" s="41"/>
      <c r="D215" s="19"/>
      <c r="E215" s="51"/>
    </row>
    <row r="216" spans="1:5" ht="12.75">
      <c r="A216" s="41"/>
      <c r="D216" s="19"/>
      <c r="E216" s="51"/>
    </row>
    <row r="217" spans="1:5" ht="12.75">
      <c r="A217" s="41"/>
      <c r="D217" s="19"/>
      <c r="E217" s="51"/>
    </row>
    <row r="218" spans="1:5" ht="12.75">
      <c r="A218" s="41"/>
      <c r="D218" s="19"/>
      <c r="E218" s="51"/>
    </row>
    <row r="219" spans="1:5" ht="12.75">
      <c r="A219" s="41"/>
      <c r="D219" s="19"/>
      <c r="E219" s="51"/>
    </row>
    <row r="220" spans="1:5" ht="12.75">
      <c r="A220" s="41"/>
      <c r="D220" s="19"/>
      <c r="E220" s="51"/>
    </row>
    <row r="221" spans="1:5" ht="12.75">
      <c r="A221" s="41"/>
      <c r="D221" s="19"/>
      <c r="E221" s="51"/>
    </row>
    <row r="222" spans="1:5" ht="12.75">
      <c r="A222" s="41"/>
      <c r="D222" s="19"/>
      <c r="E222" s="51"/>
    </row>
    <row r="223" spans="1:5" ht="12.75">
      <c r="A223" s="41"/>
      <c r="D223" s="19"/>
      <c r="E223" s="51"/>
    </row>
    <row r="224" spans="1:5" ht="12.75">
      <c r="A224" s="41"/>
      <c r="D224" s="19"/>
      <c r="E224" s="51"/>
    </row>
    <row r="225" spans="1:5" ht="12.75">
      <c r="A225" s="41"/>
      <c r="D225" s="19"/>
      <c r="E225" s="51"/>
    </row>
    <row r="226" spans="1:5" ht="12.75">
      <c r="A226" s="41"/>
      <c r="D226" s="19"/>
      <c r="E226" s="51"/>
    </row>
    <row r="227" spans="1:5" ht="12.75">
      <c r="A227" s="41"/>
      <c r="D227" s="19"/>
      <c r="E227" s="51"/>
    </row>
    <row r="228" spans="1:5" ht="12.75">
      <c r="A228" s="41"/>
      <c r="D228" s="19"/>
      <c r="E228" s="51"/>
    </row>
    <row r="229" spans="1:5" ht="12.75">
      <c r="A229" s="41"/>
      <c r="D229" s="19"/>
      <c r="E229" s="51"/>
    </row>
    <row r="230" spans="1:5" ht="12.75">
      <c r="A230" s="41"/>
      <c r="D230" s="19"/>
      <c r="E230" s="51"/>
    </row>
    <row r="231" spans="1:5" ht="12.75">
      <c r="A231" s="41"/>
      <c r="D231" s="19"/>
      <c r="E231" s="51"/>
    </row>
    <row r="232" spans="1:5" ht="12.75">
      <c r="A232" s="41"/>
      <c r="D232" s="19"/>
      <c r="E232" s="51"/>
    </row>
    <row r="233" spans="1:5" ht="12.75">
      <c r="A233" s="41"/>
      <c r="D233" s="19"/>
      <c r="E233" s="51"/>
    </row>
    <row r="234" spans="1:5" ht="12.75">
      <c r="A234" s="41"/>
      <c r="D234" s="19"/>
      <c r="E234" s="51"/>
    </row>
    <row r="235" spans="1:5" ht="12.75">
      <c r="A235" s="41"/>
      <c r="D235" s="19"/>
      <c r="E235" s="51"/>
    </row>
    <row r="236" spans="1:5" ht="12.75">
      <c r="A236" s="41"/>
      <c r="D236" s="19"/>
      <c r="E236" s="51"/>
    </row>
    <row r="237" spans="1:5" ht="12.75">
      <c r="A237" s="41"/>
      <c r="D237" s="19"/>
      <c r="E237" s="51"/>
    </row>
    <row r="238" spans="1:5" ht="12.75">
      <c r="A238" s="41"/>
      <c r="D238" s="19"/>
      <c r="E238" s="51"/>
    </row>
    <row r="239" spans="1:5" ht="12.75">
      <c r="A239" s="41"/>
      <c r="D239" s="19"/>
      <c r="E239" s="51"/>
    </row>
    <row r="240" spans="1:5" ht="12.75">
      <c r="A240" s="41"/>
      <c r="D240" s="19"/>
      <c r="E240" s="51"/>
    </row>
    <row r="241" spans="1:5" ht="12.75">
      <c r="A241" s="41"/>
      <c r="D241" s="19"/>
      <c r="E241" s="51"/>
    </row>
    <row r="242" spans="1:5" ht="12.75">
      <c r="A242" s="41"/>
      <c r="D242" s="19"/>
      <c r="E242" s="51"/>
    </row>
    <row r="243" spans="1:5" ht="12.75">
      <c r="A243" s="41"/>
      <c r="D243" s="19"/>
      <c r="E243" s="51"/>
    </row>
    <row r="244" spans="1:5" ht="12.75">
      <c r="A244" s="41"/>
      <c r="D244" s="19"/>
      <c r="E244" s="51"/>
    </row>
    <row r="245" spans="1:5" ht="12.75">
      <c r="A245" s="41"/>
      <c r="D245" s="19"/>
      <c r="E245" s="51"/>
    </row>
    <row r="246" spans="1:5" ht="12.75">
      <c r="A246" s="41"/>
      <c r="D246" s="19"/>
      <c r="E246" s="51"/>
    </row>
    <row r="247" spans="1:5" ht="12.75">
      <c r="A247" s="41"/>
      <c r="D247" s="19"/>
      <c r="E247" s="51"/>
    </row>
    <row r="248" spans="1:5" ht="12.75">
      <c r="A248" s="41"/>
      <c r="D248" s="19"/>
      <c r="E248" s="51"/>
    </row>
    <row r="249" spans="1:5" ht="12.75">
      <c r="A249" s="41"/>
      <c r="D249" s="19"/>
      <c r="E249" s="51"/>
    </row>
    <row r="250" spans="1:5" ht="12.75">
      <c r="A250" s="41"/>
      <c r="D250" s="19"/>
      <c r="E250" s="51"/>
    </row>
    <row r="251" spans="1:5" ht="12.75">
      <c r="A251" s="41"/>
      <c r="D251" s="19"/>
      <c r="E251" s="51"/>
    </row>
    <row r="252" spans="1:5" ht="12.75">
      <c r="A252" s="41"/>
      <c r="D252" s="19"/>
      <c r="E252" s="51"/>
    </row>
    <row r="253" spans="1:5" ht="12.75">
      <c r="A253" s="41"/>
      <c r="D253" s="19"/>
      <c r="E253" s="51"/>
    </row>
    <row r="254" spans="1:5" ht="12.75">
      <c r="A254" s="41"/>
      <c r="D254" s="19"/>
      <c r="E254" s="51"/>
    </row>
    <row r="255" spans="1:5" ht="12.75">
      <c r="A255" s="41"/>
      <c r="D255" s="19"/>
      <c r="E255" s="51"/>
    </row>
    <row r="256" spans="1:5" ht="12.75">
      <c r="A256" s="41"/>
      <c r="D256" s="19"/>
      <c r="E256" s="51"/>
    </row>
    <row r="257" spans="1:5" ht="12.75">
      <c r="A257" s="41"/>
      <c r="D257" s="19"/>
      <c r="E257" s="51"/>
    </row>
    <row r="258" spans="1:5" ht="12.75">
      <c r="A258" s="41"/>
      <c r="D258" s="19"/>
      <c r="E258" s="51"/>
    </row>
    <row r="259" spans="1:5" ht="12.75">
      <c r="A259" s="41"/>
      <c r="E259" s="41"/>
    </row>
    <row r="260" spans="1:5" ht="12.75">
      <c r="A260" s="41"/>
      <c r="E260" s="41"/>
    </row>
    <row r="261" spans="1:5" ht="12.75">
      <c r="A261" s="41"/>
      <c r="E261" s="41"/>
    </row>
    <row r="262" spans="1:5" ht="12.75">
      <c r="A262" s="41"/>
      <c r="E262" s="41"/>
    </row>
    <row r="263" spans="1:5" ht="12.75">
      <c r="A263" s="41"/>
      <c r="E263" s="41"/>
    </row>
    <row r="264" spans="1:5" ht="12.75">
      <c r="A264" s="41"/>
      <c r="E264" s="41"/>
    </row>
    <row r="265" spans="1:5" ht="12.75">
      <c r="A265" s="41"/>
      <c r="E265" s="41"/>
    </row>
    <row r="266" spans="1:5" ht="12.75">
      <c r="A266" s="41"/>
      <c r="E266" s="41"/>
    </row>
    <row r="267" spans="1:5" ht="12.75">
      <c r="A267" s="41"/>
      <c r="E267" s="41"/>
    </row>
    <row r="268" spans="1:5" ht="12.75">
      <c r="A268" s="41"/>
      <c r="E268" s="41"/>
    </row>
    <row r="269" spans="1:5" ht="12.75">
      <c r="A269" s="41"/>
      <c r="E269" s="41"/>
    </row>
    <row r="270" spans="1:5" ht="12.75">
      <c r="A270" s="41"/>
      <c r="E270" s="41"/>
    </row>
    <row r="271" spans="1:5" ht="12.75">
      <c r="A271" s="41"/>
      <c r="E271" s="41"/>
    </row>
    <row r="272" spans="1:5" ht="12.75">
      <c r="A272" s="41"/>
      <c r="E272" s="41"/>
    </row>
    <row r="273" spans="1:5" ht="12.75">
      <c r="A273" s="41"/>
      <c r="E273" s="41"/>
    </row>
    <row r="274" spans="1:5" ht="12.75">
      <c r="A274" s="41"/>
      <c r="E274" s="41"/>
    </row>
    <row r="275" spans="1:5" ht="12.75">
      <c r="A275" s="41"/>
      <c r="E275" s="41"/>
    </row>
    <row r="276" spans="1:5" ht="12.75">
      <c r="A276" s="41"/>
      <c r="E276" s="41"/>
    </row>
    <row r="277" spans="1:5" ht="12.75">
      <c r="A277" s="41"/>
      <c r="E277" s="41"/>
    </row>
    <row r="278" spans="1:5" ht="12.75">
      <c r="A278" s="41"/>
      <c r="E278" s="41"/>
    </row>
    <row r="279" spans="1:5" ht="12.75">
      <c r="A279" s="41"/>
      <c r="E279" s="41"/>
    </row>
    <row r="280" spans="1:5" ht="12.75">
      <c r="A280" s="41"/>
      <c r="E280" s="41"/>
    </row>
    <row r="281" spans="1:5" ht="12.75">
      <c r="A281" s="41"/>
      <c r="E281" s="41"/>
    </row>
    <row r="282" spans="1:5" ht="12.75">
      <c r="A282" s="41"/>
      <c r="E282" s="41"/>
    </row>
    <row r="283" spans="1:5" ht="12.75">
      <c r="A283" s="41"/>
      <c r="E283" s="41"/>
    </row>
    <row r="284" spans="1:5" ht="12.75">
      <c r="A284" s="41"/>
      <c r="E284" s="41"/>
    </row>
    <row r="285" spans="1:5" ht="12.75">
      <c r="A285" s="41"/>
      <c r="E285" s="41"/>
    </row>
    <row r="286" spans="1:5" ht="12.75">
      <c r="A286" s="41"/>
      <c r="E286" s="41"/>
    </row>
    <row r="287" spans="1:5" ht="12.75">
      <c r="A287" s="41"/>
      <c r="E287" s="41"/>
    </row>
    <row r="288" spans="1:5" ht="12.75">
      <c r="A288" s="41"/>
      <c r="E288" s="41"/>
    </row>
    <row r="289" spans="1:5" ht="12.75">
      <c r="A289" s="41"/>
      <c r="E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  <row r="567" ht="12.75">
      <c r="A567" s="41"/>
    </row>
    <row r="568" ht="12.75">
      <c r="A568" s="41"/>
    </row>
    <row r="569" ht="12.75">
      <c r="A569" s="41"/>
    </row>
    <row r="570" ht="12.75">
      <c r="A570" s="41"/>
    </row>
    <row r="571" ht="12.75">
      <c r="A571" s="41"/>
    </row>
    <row r="572" ht="12.75">
      <c r="A572" s="41"/>
    </row>
    <row r="573" ht="12.75">
      <c r="A573" s="41"/>
    </row>
    <row r="574" ht="12.75">
      <c r="A574" s="41"/>
    </row>
    <row r="575" ht="12.75">
      <c r="A575" s="41"/>
    </row>
    <row r="576" ht="12.75">
      <c r="A576" s="41"/>
    </row>
    <row r="577" ht="12.75">
      <c r="A577" s="41"/>
    </row>
    <row r="578" ht="12.75">
      <c r="A578" s="41"/>
    </row>
    <row r="579" ht="12.75">
      <c r="A579" s="41"/>
    </row>
    <row r="580" ht="12.75">
      <c r="A580" s="41"/>
    </row>
    <row r="581" ht="12.75">
      <c r="A581" s="41"/>
    </row>
    <row r="582" ht="12.75">
      <c r="A582" s="41"/>
    </row>
    <row r="583" ht="12.75">
      <c r="A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  <row r="618" ht="12.75">
      <c r="A618" s="41"/>
    </row>
    <row r="619" ht="12.75">
      <c r="A619" s="41"/>
    </row>
    <row r="620" ht="12.75">
      <c r="A620" s="41"/>
    </row>
    <row r="621" ht="12.75">
      <c r="A621" s="41"/>
    </row>
    <row r="622" ht="12.75">
      <c r="A622" s="41"/>
    </row>
    <row r="623" ht="12.75">
      <c r="A623" s="41"/>
    </row>
    <row r="624" ht="12.75">
      <c r="A624" s="41"/>
    </row>
    <row r="625" ht="12.75">
      <c r="A625" s="41"/>
    </row>
    <row r="626" ht="12.75">
      <c r="A626" s="41"/>
    </row>
    <row r="627" ht="12.75">
      <c r="A627" s="41"/>
    </row>
    <row r="628" ht="12.75">
      <c r="A628" s="41"/>
    </row>
    <row r="629" ht="12.75">
      <c r="A629" s="41"/>
    </row>
    <row r="630" ht="12.75">
      <c r="A630" s="41"/>
    </row>
    <row r="631" ht="12.75">
      <c r="A631" s="41"/>
    </row>
    <row r="632" ht="12.75">
      <c r="A632" s="41"/>
    </row>
    <row r="633" ht="12.75">
      <c r="A633" s="41"/>
    </row>
    <row r="634" ht="12.75">
      <c r="A634" s="41"/>
    </row>
    <row r="635" ht="12.75">
      <c r="A635" s="41"/>
    </row>
    <row r="636" ht="12.75">
      <c r="A636" s="41"/>
    </row>
    <row r="637" ht="12.75">
      <c r="A637" s="41"/>
    </row>
    <row r="638" ht="12.75">
      <c r="A638" s="41"/>
    </row>
    <row r="639" ht="12.75">
      <c r="A639" s="41"/>
    </row>
    <row r="640" ht="12.75">
      <c r="A640" s="41"/>
    </row>
    <row r="641" ht="12.75">
      <c r="A641" s="41"/>
    </row>
    <row r="642" ht="12.75">
      <c r="A642" s="41"/>
    </row>
    <row r="643" ht="12.75">
      <c r="A643" s="41"/>
    </row>
    <row r="644" ht="12.75">
      <c r="A644" s="41"/>
    </row>
    <row r="645" ht="12.75">
      <c r="A645" s="41"/>
    </row>
    <row r="646" ht="12.75">
      <c r="A646" s="41"/>
    </row>
    <row r="647" ht="12.75">
      <c r="A647" s="41"/>
    </row>
    <row r="648" ht="12.75">
      <c r="A648" s="41"/>
    </row>
    <row r="649" ht="12.75">
      <c r="A649" s="41"/>
    </row>
    <row r="650" ht="12.75">
      <c r="A650" s="41"/>
    </row>
    <row r="651" ht="12.75">
      <c r="A651" s="41"/>
    </row>
    <row r="652" ht="12.75">
      <c r="A652" s="41"/>
    </row>
    <row r="653" ht="12.75">
      <c r="A653" s="41"/>
    </row>
    <row r="654" ht="12.75">
      <c r="A654" s="41"/>
    </row>
    <row r="655" ht="12.75">
      <c r="A655" s="41"/>
    </row>
    <row r="656" ht="12.75">
      <c r="A656" s="41"/>
    </row>
    <row r="657" ht="12.75">
      <c r="A657" s="41"/>
    </row>
    <row r="658" ht="12.75">
      <c r="A658" s="41"/>
    </row>
    <row r="659" ht="12.75">
      <c r="A659" s="41"/>
    </row>
    <row r="660" ht="12.75">
      <c r="A660" s="41"/>
    </row>
    <row r="661" ht="12.75">
      <c r="A661" s="41"/>
    </row>
    <row r="662" ht="12.75">
      <c r="A662" s="41"/>
    </row>
    <row r="663" ht="12.75">
      <c r="A663" s="41"/>
    </row>
    <row r="664" ht="12.75">
      <c r="A664" s="41"/>
    </row>
    <row r="665" ht="12.75">
      <c r="A665" s="41"/>
    </row>
    <row r="666" ht="12.75">
      <c r="A666" s="41"/>
    </row>
    <row r="667" ht="12.75">
      <c r="A667" s="41"/>
    </row>
    <row r="668" ht="12.75">
      <c r="A668" s="41"/>
    </row>
    <row r="669" ht="12.75">
      <c r="A669" s="41"/>
    </row>
    <row r="670" ht="12.75">
      <c r="A670" s="41"/>
    </row>
    <row r="671" ht="12.75">
      <c r="A671" s="41"/>
    </row>
    <row r="672" ht="12.75">
      <c r="A672" s="41"/>
    </row>
    <row r="673" ht="12.75">
      <c r="A673" s="41"/>
    </row>
    <row r="674" ht="12.75">
      <c r="A674" s="41"/>
    </row>
    <row r="675" ht="12.75">
      <c r="A675" s="41"/>
    </row>
    <row r="676" ht="12.75">
      <c r="A676" s="41"/>
    </row>
    <row r="677" ht="12.75">
      <c r="A677" s="41"/>
    </row>
    <row r="678" ht="12.75">
      <c r="A678" s="41"/>
    </row>
  </sheetData>
  <mergeCells count="15">
    <mergeCell ref="A102:A104"/>
    <mergeCell ref="B102:B104"/>
    <mergeCell ref="D102:D104"/>
    <mergeCell ref="C102:C104"/>
    <mergeCell ref="A5:A7"/>
    <mergeCell ref="B5:B7"/>
    <mergeCell ref="A64:A66"/>
    <mergeCell ref="B64:B66"/>
    <mergeCell ref="C5:C7"/>
    <mergeCell ref="C64:C66"/>
    <mergeCell ref="E102:E104"/>
    <mergeCell ref="D64:D66"/>
    <mergeCell ref="E5:E7"/>
    <mergeCell ref="D5:D7"/>
    <mergeCell ref="E64:E66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880"/>
  <sheetViews>
    <sheetView workbookViewId="0" topLeftCell="A88">
      <selection activeCell="A110" sqref="A110"/>
    </sheetView>
  </sheetViews>
  <sheetFormatPr defaultColWidth="9.140625" defaultRowHeight="12.75"/>
  <cols>
    <col min="1" max="1" width="19.140625" style="13" customWidth="1"/>
    <col min="2" max="2" width="5.57421875" style="13" customWidth="1"/>
    <col min="3" max="3" width="5.8515625" style="13" customWidth="1"/>
    <col min="4" max="6" width="6.7109375" style="13" customWidth="1"/>
    <col min="7" max="7" width="8.7109375" style="13" customWidth="1"/>
    <col min="8" max="11" width="6.7109375" style="13" customWidth="1"/>
    <col min="12" max="12" width="6.8515625" style="13" customWidth="1"/>
    <col min="13" max="13" width="5.28125" style="13" customWidth="1"/>
    <col min="14" max="16384" width="9.140625" style="13" customWidth="1"/>
  </cols>
  <sheetData>
    <row r="1" ht="14.25">
      <c r="A1" s="22" t="s">
        <v>152</v>
      </c>
    </row>
    <row r="2" spans="1:12" s="89" customFormat="1" ht="12.75" customHeight="1">
      <c r="A2" s="95" t="s">
        <v>303</v>
      </c>
      <c r="B2" s="87"/>
      <c r="C2" s="87"/>
      <c r="D2" s="87"/>
      <c r="E2" s="87"/>
      <c r="F2" s="87"/>
      <c r="G2" s="87"/>
      <c r="H2" s="87"/>
      <c r="I2" s="88" t="s">
        <v>177</v>
      </c>
      <c r="L2" s="87" t="s">
        <v>224</v>
      </c>
    </row>
    <row r="3" spans="1:13" s="25" customFormat="1" ht="12.75">
      <c r="A3" s="27"/>
      <c r="B3" s="26" t="s">
        <v>94</v>
      </c>
      <c r="C3" s="24" t="s">
        <v>95</v>
      </c>
      <c r="D3" s="26" t="s">
        <v>96</v>
      </c>
      <c r="E3" s="24" t="s">
        <v>97</v>
      </c>
      <c r="F3" s="26" t="s">
        <v>98</v>
      </c>
      <c r="G3" s="26" t="s">
        <v>99</v>
      </c>
      <c r="H3" s="24" t="s">
        <v>100</v>
      </c>
      <c r="I3" s="26" t="s">
        <v>182</v>
      </c>
      <c r="J3" s="26" t="s">
        <v>176</v>
      </c>
      <c r="K3" s="24" t="s">
        <v>183</v>
      </c>
      <c r="L3" s="26" t="s">
        <v>184</v>
      </c>
      <c r="M3" s="26" t="s">
        <v>185</v>
      </c>
    </row>
    <row r="4" spans="1:60" s="25" customFormat="1" ht="12.75">
      <c r="A4" s="58" t="s">
        <v>0</v>
      </c>
      <c r="B4" s="8">
        <v>52</v>
      </c>
      <c r="C4" s="34">
        <v>50</v>
      </c>
      <c r="D4" s="55">
        <v>408</v>
      </c>
      <c r="E4" s="8">
        <v>2051</v>
      </c>
      <c r="F4" s="8">
        <v>2047</v>
      </c>
      <c r="G4" s="34">
        <v>100520</v>
      </c>
      <c r="H4" s="55">
        <v>4324</v>
      </c>
      <c r="I4" s="8">
        <v>750</v>
      </c>
      <c r="J4" s="8">
        <v>54</v>
      </c>
      <c r="K4" s="34">
        <v>3638</v>
      </c>
      <c r="L4" s="55">
        <v>64746</v>
      </c>
      <c r="M4" s="8">
        <v>1508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13" ht="12.75">
      <c r="A5" s="16" t="s">
        <v>1</v>
      </c>
      <c r="B5" s="9">
        <v>0</v>
      </c>
      <c r="C5" s="44">
        <v>3</v>
      </c>
      <c r="D5" s="44">
        <v>16</v>
      </c>
      <c r="E5" s="9">
        <v>49</v>
      </c>
      <c r="F5" s="9">
        <v>56</v>
      </c>
      <c r="G5" s="44">
        <v>782</v>
      </c>
      <c r="H5" s="44">
        <v>38</v>
      </c>
      <c r="I5" s="9">
        <v>13</v>
      </c>
      <c r="J5" s="9">
        <v>0</v>
      </c>
      <c r="K5" s="44">
        <v>23</v>
      </c>
      <c r="L5" s="44">
        <v>1479</v>
      </c>
      <c r="M5" s="9">
        <v>27</v>
      </c>
    </row>
    <row r="6" spans="1:13" ht="12.75">
      <c r="A6" s="17" t="s">
        <v>2</v>
      </c>
      <c r="B6" s="10">
        <v>0</v>
      </c>
      <c r="C6" s="45">
        <v>0</v>
      </c>
      <c r="D6" s="45">
        <v>1</v>
      </c>
      <c r="E6" s="10">
        <v>4</v>
      </c>
      <c r="F6" s="10">
        <v>11</v>
      </c>
      <c r="G6" s="45">
        <v>36</v>
      </c>
      <c r="H6" s="45">
        <v>1</v>
      </c>
      <c r="I6" s="10">
        <v>0</v>
      </c>
      <c r="J6" s="10">
        <v>0</v>
      </c>
      <c r="K6" s="45">
        <v>0</v>
      </c>
      <c r="L6" s="45">
        <v>112</v>
      </c>
      <c r="M6" s="10">
        <v>1</v>
      </c>
    </row>
    <row r="7" spans="1:13" ht="12.75">
      <c r="A7" s="17" t="s">
        <v>3</v>
      </c>
      <c r="B7" s="10">
        <v>0</v>
      </c>
      <c r="C7" s="45">
        <v>0</v>
      </c>
      <c r="D7" s="45">
        <v>1</v>
      </c>
      <c r="E7" s="10">
        <v>8</v>
      </c>
      <c r="F7" s="10">
        <v>8</v>
      </c>
      <c r="G7" s="45">
        <v>69</v>
      </c>
      <c r="H7" s="45">
        <v>4</v>
      </c>
      <c r="I7" s="10">
        <v>0</v>
      </c>
      <c r="J7" s="10">
        <v>0</v>
      </c>
      <c r="K7" s="45">
        <v>1</v>
      </c>
      <c r="L7" s="45">
        <v>277</v>
      </c>
      <c r="M7" s="10">
        <v>9</v>
      </c>
    </row>
    <row r="8" spans="1:13" ht="12.75">
      <c r="A8" s="17" t="s">
        <v>4</v>
      </c>
      <c r="B8" s="10">
        <v>0</v>
      </c>
      <c r="C8" s="45">
        <v>1</v>
      </c>
      <c r="D8" s="45">
        <v>6</v>
      </c>
      <c r="E8" s="10">
        <v>6</v>
      </c>
      <c r="F8" s="10">
        <v>1</v>
      </c>
      <c r="G8" s="45">
        <v>33</v>
      </c>
      <c r="H8" s="45">
        <v>4</v>
      </c>
      <c r="I8" s="10">
        <v>1</v>
      </c>
      <c r="J8" s="10">
        <v>0</v>
      </c>
      <c r="K8" s="45">
        <v>0</v>
      </c>
      <c r="L8" s="45">
        <v>127</v>
      </c>
      <c r="M8" s="10">
        <v>0</v>
      </c>
    </row>
    <row r="9" spans="1:13" ht="12.75">
      <c r="A9" s="17" t="s">
        <v>5</v>
      </c>
      <c r="B9" s="10">
        <v>0</v>
      </c>
      <c r="C9" s="45">
        <v>1</v>
      </c>
      <c r="D9" s="45">
        <v>1</v>
      </c>
      <c r="E9" s="10">
        <v>7</v>
      </c>
      <c r="F9" s="10">
        <v>5</v>
      </c>
      <c r="G9" s="45">
        <v>52</v>
      </c>
      <c r="H9" s="45">
        <v>9</v>
      </c>
      <c r="I9" s="10">
        <v>2</v>
      </c>
      <c r="J9" s="10">
        <v>0</v>
      </c>
      <c r="K9" s="45">
        <v>2</v>
      </c>
      <c r="L9" s="45">
        <v>139</v>
      </c>
      <c r="M9" s="10">
        <v>2</v>
      </c>
    </row>
    <row r="10" spans="1:13" ht="12.75">
      <c r="A10" s="17" t="s">
        <v>6</v>
      </c>
      <c r="B10" s="10">
        <v>0</v>
      </c>
      <c r="C10" s="45">
        <v>1</v>
      </c>
      <c r="D10" s="45">
        <v>1</v>
      </c>
      <c r="E10" s="10">
        <v>11</v>
      </c>
      <c r="F10" s="10">
        <v>12</v>
      </c>
      <c r="G10" s="45">
        <v>99</v>
      </c>
      <c r="H10" s="45">
        <v>14</v>
      </c>
      <c r="I10" s="10">
        <v>2</v>
      </c>
      <c r="J10" s="10">
        <v>0</v>
      </c>
      <c r="K10" s="45">
        <v>0</v>
      </c>
      <c r="L10" s="45">
        <v>241</v>
      </c>
      <c r="M10" s="10">
        <v>3</v>
      </c>
    </row>
    <row r="11" spans="1:13" ht="12.75">
      <c r="A11" s="17" t="s">
        <v>7</v>
      </c>
      <c r="B11" s="10">
        <v>0</v>
      </c>
      <c r="C11" s="45">
        <v>0</v>
      </c>
      <c r="D11" s="45">
        <v>0</v>
      </c>
      <c r="E11" s="10">
        <v>8</v>
      </c>
      <c r="F11" s="10">
        <v>14</v>
      </c>
      <c r="G11" s="45">
        <v>275</v>
      </c>
      <c r="H11" s="45">
        <v>5</v>
      </c>
      <c r="I11" s="10">
        <v>6</v>
      </c>
      <c r="J11" s="10">
        <v>0</v>
      </c>
      <c r="K11" s="45">
        <v>18</v>
      </c>
      <c r="L11" s="45">
        <v>275</v>
      </c>
      <c r="M11" s="10">
        <v>9</v>
      </c>
    </row>
    <row r="12" spans="1:13" ht="12.75">
      <c r="A12" s="17" t="s">
        <v>8</v>
      </c>
      <c r="B12" s="10">
        <v>0</v>
      </c>
      <c r="C12" s="45">
        <v>0</v>
      </c>
      <c r="D12" s="45">
        <v>4</v>
      </c>
      <c r="E12" s="10">
        <v>5</v>
      </c>
      <c r="F12" s="10">
        <v>2</v>
      </c>
      <c r="G12" s="45">
        <v>128</v>
      </c>
      <c r="H12" s="45">
        <v>0</v>
      </c>
      <c r="I12" s="10">
        <v>0</v>
      </c>
      <c r="J12" s="10">
        <v>0</v>
      </c>
      <c r="K12" s="45">
        <v>2</v>
      </c>
      <c r="L12" s="45">
        <v>160</v>
      </c>
      <c r="M12" s="10">
        <v>1</v>
      </c>
    </row>
    <row r="13" spans="1:13" ht="12.75">
      <c r="A13" s="17" t="s">
        <v>9</v>
      </c>
      <c r="B13" s="10">
        <v>0</v>
      </c>
      <c r="C13" s="45">
        <v>0</v>
      </c>
      <c r="D13" s="45">
        <v>2</v>
      </c>
      <c r="E13" s="10">
        <v>0</v>
      </c>
      <c r="F13" s="10">
        <v>3</v>
      </c>
      <c r="G13" s="45">
        <v>90</v>
      </c>
      <c r="H13" s="45">
        <v>1</v>
      </c>
      <c r="I13" s="10">
        <v>2</v>
      </c>
      <c r="J13" s="10">
        <v>0</v>
      </c>
      <c r="K13" s="45">
        <v>0</v>
      </c>
      <c r="L13" s="45">
        <v>148</v>
      </c>
      <c r="M13" s="10">
        <v>2</v>
      </c>
    </row>
    <row r="14" spans="1:13" ht="12.75">
      <c r="A14" s="15" t="s">
        <v>10</v>
      </c>
      <c r="B14" s="9">
        <v>2</v>
      </c>
      <c r="C14" s="46">
        <v>2</v>
      </c>
      <c r="D14" s="46">
        <v>5</v>
      </c>
      <c r="E14" s="9">
        <v>133</v>
      </c>
      <c r="F14" s="9">
        <v>197</v>
      </c>
      <c r="G14" s="46">
        <v>4698</v>
      </c>
      <c r="H14" s="46">
        <v>302</v>
      </c>
      <c r="I14" s="9">
        <v>40</v>
      </c>
      <c r="J14" s="9">
        <v>3</v>
      </c>
      <c r="K14" s="46">
        <v>90</v>
      </c>
      <c r="L14" s="46">
        <v>5165</v>
      </c>
      <c r="M14" s="9">
        <v>85</v>
      </c>
    </row>
    <row r="15" spans="1:13" ht="12.75">
      <c r="A15" s="17" t="s">
        <v>11</v>
      </c>
      <c r="B15" s="10">
        <v>0</v>
      </c>
      <c r="C15" s="45">
        <v>1</v>
      </c>
      <c r="D15" s="45">
        <v>3</v>
      </c>
      <c r="E15" s="10">
        <v>52</v>
      </c>
      <c r="F15" s="10">
        <v>85</v>
      </c>
      <c r="G15" s="45">
        <v>1223</v>
      </c>
      <c r="H15" s="45">
        <v>66</v>
      </c>
      <c r="I15" s="10">
        <v>19</v>
      </c>
      <c r="J15" s="10">
        <v>0</v>
      </c>
      <c r="K15" s="45">
        <v>22</v>
      </c>
      <c r="L15" s="45">
        <v>1285</v>
      </c>
      <c r="M15" s="10">
        <v>22</v>
      </c>
    </row>
    <row r="16" spans="1:13" ht="12.75">
      <c r="A16" s="17" t="s">
        <v>12</v>
      </c>
      <c r="B16" s="10">
        <v>1</v>
      </c>
      <c r="C16" s="45">
        <v>1</v>
      </c>
      <c r="D16" s="45">
        <v>0</v>
      </c>
      <c r="E16" s="10">
        <v>19</v>
      </c>
      <c r="F16" s="10">
        <v>26</v>
      </c>
      <c r="G16" s="45">
        <v>893</v>
      </c>
      <c r="H16" s="45">
        <v>54</v>
      </c>
      <c r="I16" s="10">
        <v>2</v>
      </c>
      <c r="J16" s="10">
        <v>1</v>
      </c>
      <c r="K16" s="45">
        <v>24</v>
      </c>
      <c r="L16" s="45">
        <v>1062</v>
      </c>
      <c r="M16" s="10">
        <v>17</v>
      </c>
    </row>
    <row r="17" spans="1:13" ht="12.75">
      <c r="A17" s="17" t="s">
        <v>13</v>
      </c>
      <c r="B17" s="10">
        <v>0</v>
      </c>
      <c r="C17" s="45">
        <v>0</v>
      </c>
      <c r="D17" s="45">
        <v>1</v>
      </c>
      <c r="E17" s="10">
        <v>16</v>
      </c>
      <c r="F17" s="10">
        <v>31</v>
      </c>
      <c r="G17" s="45">
        <v>341</v>
      </c>
      <c r="H17" s="45">
        <v>44</v>
      </c>
      <c r="I17" s="10">
        <v>6</v>
      </c>
      <c r="J17" s="10">
        <v>1</v>
      </c>
      <c r="K17" s="45">
        <v>3</v>
      </c>
      <c r="L17" s="45">
        <v>424</v>
      </c>
      <c r="M17" s="10">
        <v>5</v>
      </c>
    </row>
    <row r="18" spans="1:13" ht="12.75">
      <c r="A18" s="17" t="s">
        <v>14</v>
      </c>
      <c r="B18" s="10">
        <v>1</v>
      </c>
      <c r="C18" s="45">
        <v>0</v>
      </c>
      <c r="D18" s="45">
        <v>0</v>
      </c>
      <c r="E18" s="10">
        <v>4</v>
      </c>
      <c r="F18" s="10">
        <v>11</v>
      </c>
      <c r="G18" s="45">
        <v>330</v>
      </c>
      <c r="H18" s="45">
        <v>27</v>
      </c>
      <c r="I18" s="10">
        <v>2</v>
      </c>
      <c r="J18" s="10">
        <v>0</v>
      </c>
      <c r="K18" s="45">
        <v>2</v>
      </c>
      <c r="L18" s="45">
        <v>436</v>
      </c>
      <c r="M18" s="10">
        <v>8</v>
      </c>
    </row>
    <row r="19" spans="1:13" ht="12.75">
      <c r="A19" s="17" t="s">
        <v>15</v>
      </c>
      <c r="B19" s="10">
        <v>0</v>
      </c>
      <c r="C19" s="45">
        <v>0</v>
      </c>
      <c r="D19" s="45">
        <v>1</v>
      </c>
      <c r="E19" s="10">
        <v>5</v>
      </c>
      <c r="F19" s="10">
        <v>18</v>
      </c>
      <c r="G19" s="45">
        <v>416</v>
      </c>
      <c r="H19" s="45">
        <v>25</v>
      </c>
      <c r="I19" s="10">
        <v>0</v>
      </c>
      <c r="J19" s="10">
        <v>0</v>
      </c>
      <c r="K19" s="45">
        <v>3</v>
      </c>
      <c r="L19" s="45">
        <v>586</v>
      </c>
      <c r="M19" s="10">
        <v>7</v>
      </c>
    </row>
    <row r="20" spans="1:13" ht="12.75">
      <c r="A20" s="17" t="s">
        <v>16</v>
      </c>
      <c r="B20" s="10">
        <v>0</v>
      </c>
      <c r="C20" s="45">
        <v>0</v>
      </c>
      <c r="D20" s="45">
        <v>0</v>
      </c>
      <c r="E20" s="10">
        <v>16</v>
      </c>
      <c r="F20" s="10">
        <v>5</v>
      </c>
      <c r="G20" s="45">
        <v>423</v>
      </c>
      <c r="H20" s="45">
        <v>25</v>
      </c>
      <c r="I20" s="10">
        <v>3</v>
      </c>
      <c r="J20" s="10">
        <v>1</v>
      </c>
      <c r="K20" s="45">
        <v>15</v>
      </c>
      <c r="L20" s="45">
        <v>480</v>
      </c>
      <c r="M20" s="10">
        <v>6</v>
      </c>
    </row>
    <row r="21" spans="1:13" ht="12.75">
      <c r="A21" s="17" t="s">
        <v>17</v>
      </c>
      <c r="B21" s="10">
        <v>0</v>
      </c>
      <c r="C21" s="45">
        <v>0</v>
      </c>
      <c r="D21" s="45">
        <v>0</v>
      </c>
      <c r="E21" s="10">
        <v>21</v>
      </c>
      <c r="F21" s="10">
        <v>21</v>
      </c>
      <c r="G21" s="45">
        <v>1072</v>
      </c>
      <c r="H21" s="45">
        <v>61</v>
      </c>
      <c r="I21" s="10">
        <v>8</v>
      </c>
      <c r="J21" s="10">
        <v>0</v>
      </c>
      <c r="K21" s="45">
        <v>21</v>
      </c>
      <c r="L21" s="45">
        <v>892</v>
      </c>
      <c r="M21" s="10">
        <v>20</v>
      </c>
    </row>
    <row r="22" spans="1:13" ht="12.75">
      <c r="A22" s="15" t="s">
        <v>18</v>
      </c>
      <c r="B22" s="9">
        <v>7</v>
      </c>
      <c r="C22" s="46">
        <v>1</v>
      </c>
      <c r="D22" s="46">
        <v>20</v>
      </c>
      <c r="E22" s="9">
        <v>120</v>
      </c>
      <c r="F22" s="9">
        <v>113</v>
      </c>
      <c r="G22" s="46">
        <v>4021</v>
      </c>
      <c r="H22" s="46">
        <v>270</v>
      </c>
      <c r="I22" s="9">
        <v>38</v>
      </c>
      <c r="J22" s="9">
        <v>4</v>
      </c>
      <c r="K22" s="46">
        <v>75</v>
      </c>
      <c r="L22" s="46">
        <v>4357</v>
      </c>
      <c r="M22" s="9">
        <v>73</v>
      </c>
    </row>
    <row r="23" spans="1:13" ht="12.75">
      <c r="A23" s="17" t="s">
        <v>19</v>
      </c>
      <c r="B23" s="10">
        <v>0</v>
      </c>
      <c r="C23" s="45">
        <v>0</v>
      </c>
      <c r="D23" s="45">
        <v>1</v>
      </c>
      <c r="E23" s="10">
        <v>11</v>
      </c>
      <c r="F23" s="10">
        <v>9</v>
      </c>
      <c r="G23" s="45">
        <v>471</v>
      </c>
      <c r="H23" s="45">
        <v>34</v>
      </c>
      <c r="I23" s="10">
        <v>7</v>
      </c>
      <c r="J23" s="10">
        <v>0</v>
      </c>
      <c r="K23" s="45">
        <v>16</v>
      </c>
      <c r="L23" s="45">
        <v>412</v>
      </c>
      <c r="M23" s="10">
        <v>9</v>
      </c>
    </row>
    <row r="24" spans="1:13" ht="12.75">
      <c r="A24" s="17" t="s">
        <v>20</v>
      </c>
      <c r="B24" s="10">
        <v>1</v>
      </c>
      <c r="C24" s="45">
        <v>0</v>
      </c>
      <c r="D24" s="45">
        <v>1</v>
      </c>
      <c r="E24" s="10">
        <v>10</v>
      </c>
      <c r="F24" s="10">
        <v>10</v>
      </c>
      <c r="G24" s="45">
        <v>213</v>
      </c>
      <c r="H24" s="45">
        <v>12</v>
      </c>
      <c r="I24" s="10">
        <v>0</v>
      </c>
      <c r="J24" s="10">
        <v>1</v>
      </c>
      <c r="K24" s="45">
        <v>4</v>
      </c>
      <c r="L24" s="45">
        <v>496</v>
      </c>
      <c r="M24" s="10">
        <v>10</v>
      </c>
    </row>
    <row r="25" spans="1:13" ht="12.75">
      <c r="A25" s="17" t="s">
        <v>21</v>
      </c>
      <c r="B25" s="10">
        <v>1</v>
      </c>
      <c r="C25" s="45">
        <v>0</v>
      </c>
      <c r="D25" s="45">
        <v>0</v>
      </c>
      <c r="E25" s="10">
        <v>9</v>
      </c>
      <c r="F25" s="10">
        <v>12</v>
      </c>
      <c r="G25" s="45">
        <v>114</v>
      </c>
      <c r="H25" s="45">
        <v>18</v>
      </c>
      <c r="I25" s="10">
        <v>0</v>
      </c>
      <c r="J25" s="10">
        <v>0</v>
      </c>
      <c r="K25" s="45">
        <v>2</v>
      </c>
      <c r="L25" s="45">
        <v>242</v>
      </c>
      <c r="M25" s="10">
        <v>5</v>
      </c>
    </row>
    <row r="26" spans="1:13" ht="12.75">
      <c r="A26" s="17" t="s">
        <v>22</v>
      </c>
      <c r="B26" s="10">
        <v>0</v>
      </c>
      <c r="C26" s="45">
        <v>0</v>
      </c>
      <c r="D26" s="45">
        <v>0</v>
      </c>
      <c r="E26" s="10">
        <v>7</v>
      </c>
      <c r="F26" s="10">
        <v>8</v>
      </c>
      <c r="G26" s="45">
        <v>400</v>
      </c>
      <c r="H26" s="45">
        <v>27</v>
      </c>
      <c r="I26" s="10">
        <v>0</v>
      </c>
      <c r="J26" s="10">
        <v>0</v>
      </c>
      <c r="K26" s="45">
        <v>2</v>
      </c>
      <c r="L26" s="45">
        <v>323</v>
      </c>
      <c r="M26" s="10">
        <v>7</v>
      </c>
    </row>
    <row r="27" spans="1:13" ht="12.75">
      <c r="A27" s="17" t="s">
        <v>23</v>
      </c>
      <c r="B27" s="10">
        <v>1</v>
      </c>
      <c r="C27" s="45">
        <v>0</v>
      </c>
      <c r="D27" s="45">
        <v>0</v>
      </c>
      <c r="E27" s="10">
        <v>22</v>
      </c>
      <c r="F27" s="10">
        <v>12</v>
      </c>
      <c r="G27" s="45">
        <v>585</v>
      </c>
      <c r="H27" s="45">
        <v>51</v>
      </c>
      <c r="I27" s="10">
        <v>8</v>
      </c>
      <c r="J27" s="10">
        <v>0</v>
      </c>
      <c r="K27" s="45">
        <v>18</v>
      </c>
      <c r="L27" s="45">
        <v>529</v>
      </c>
      <c r="M27" s="10">
        <v>4</v>
      </c>
    </row>
    <row r="28" spans="1:13" ht="12.75">
      <c r="A28" s="17" t="s">
        <v>24</v>
      </c>
      <c r="B28" s="10">
        <v>0</v>
      </c>
      <c r="C28" s="45">
        <v>0</v>
      </c>
      <c r="D28" s="45">
        <v>13</v>
      </c>
      <c r="E28" s="10">
        <v>24</v>
      </c>
      <c r="F28" s="10">
        <v>25</v>
      </c>
      <c r="G28" s="45">
        <v>397</v>
      </c>
      <c r="H28" s="45">
        <v>31</v>
      </c>
      <c r="I28" s="10">
        <v>12</v>
      </c>
      <c r="J28" s="10">
        <v>1</v>
      </c>
      <c r="K28" s="45">
        <v>1</v>
      </c>
      <c r="L28" s="45">
        <v>618</v>
      </c>
      <c r="M28" s="10">
        <v>3</v>
      </c>
    </row>
    <row r="29" spans="1:13" ht="12.75">
      <c r="A29" s="17" t="s">
        <v>25</v>
      </c>
      <c r="B29" s="10">
        <v>2</v>
      </c>
      <c r="C29" s="45">
        <v>0</v>
      </c>
      <c r="D29" s="45">
        <v>1</v>
      </c>
      <c r="E29" s="10">
        <v>14</v>
      </c>
      <c r="F29" s="10">
        <v>18</v>
      </c>
      <c r="G29" s="45">
        <v>1236</v>
      </c>
      <c r="H29" s="45">
        <v>52</v>
      </c>
      <c r="I29" s="10">
        <v>9</v>
      </c>
      <c r="J29" s="10">
        <v>0</v>
      </c>
      <c r="K29" s="45">
        <v>25</v>
      </c>
      <c r="L29" s="45">
        <v>1079</v>
      </c>
      <c r="M29" s="10">
        <v>26</v>
      </c>
    </row>
    <row r="30" spans="1:13" ht="12.75">
      <c r="A30" s="17" t="s">
        <v>26</v>
      </c>
      <c r="B30" s="10">
        <v>1</v>
      </c>
      <c r="C30" s="45">
        <v>1</v>
      </c>
      <c r="D30" s="45">
        <v>3</v>
      </c>
      <c r="E30" s="10">
        <v>5</v>
      </c>
      <c r="F30" s="10">
        <v>8</v>
      </c>
      <c r="G30" s="45">
        <v>226</v>
      </c>
      <c r="H30" s="45">
        <v>19</v>
      </c>
      <c r="I30" s="10">
        <v>1</v>
      </c>
      <c r="J30" s="10">
        <v>1</v>
      </c>
      <c r="K30" s="45">
        <v>4</v>
      </c>
      <c r="L30" s="45">
        <v>208</v>
      </c>
      <c r="M30" s="10">
        <v>2</v>
      </c>
    </row>
    <row r="31" spans="1:13" ht="12.75">
      <c r="A31" s="16" t="s">
        <v>27</v>
      </c>
      <c r="B31" s="10">
        <v>1</v>
      </c>
      <c r="C31" s="44">
        <v>0</v>
      </c>
      <c r="D31" s="44">
        <v>1</v>
      </c>
      <c r="E31" s="10">
        <v>18</v>
      </c>
      <c r="F31" s="10">
        <v>11</v>
      </c>
      <c r="G31" s="44">
        <v>379</v>
      </c>
      <c r="H31" s="44">
        <v>26</v>
      </c>
      <c r="I31" s="10">
        <v>1</v>
      </c>
      <c r="J31" s="10">
        <v>1</v>
      </c>
      <c r="K31" s="44">
        <v>3</v>
      </c>
      <c r="L31" s="44">
        <v>450</v>
      </c>
      <c r="M31" s="10">
        <v>7</v>
      </c>
    </row>
    <row r="32" spans="1:13" ht="12.75">
      <c r="A32" s="15" t="s">
        <v>28</v>
      </c>
      <c r="B32" s="9">
        <v>6</v>
      </c>
      <c r="C32" s="46">
        <v>8</v>
      </c>
      <c r="D32" s="46">
        <v>32</v>
      </c>
      <c r="E32" s="9">
        <v>264</v>
      </c>
      <c r="F32" s="9">
        <v>362</v>
      </c>
      <c r="G32" s="46">
        <v>12651</v>
      </c>
      <c r="H32" s="46">
        <v>820</v>
      </c>
      <c r="I32" s="9">
        <v>107</v>
      </c>
      <c r="J32" s="9">
        <v>4</v>
      </c>
      <c r="K32" s="46">
        <v>293</v>
      </c>
      <c r="L32" s="46">
        <v>11729</v>
      </c>
      <c r="M32" s="9">
        <v>176</v>
      </c>
    </row>
    <row r="33" spans="1:13" ht="12.75">
      <c r="A33" s="18" t="s">
        <v>29</v>
      </c>
      <c r="B33" s="11">
        <v>0</v>
      </c>
      <c r="C33" s="47">
        <v>1</v>
      </c>
      <c r="D33" s="47">
        <v>0</v>
      </c>
      <c r="E33" s="11">
        <v>7</v>
      </c>
      <c r="F33" s="11">
        <v>99</v>
      </c>
      <c r="G33" s="47">
        <v>2158</v>
      </c>
      <c r="H33" s="47">
        <v>137</v>
      </c>
      <c r="I33" s="11">
        <v>13</v>
      </c>
      <c r="J33" s="11">
        <v>2</v>
      </c>
      <c r="K33" s="47">
        <v>57</v>
      </c>
      <c r="L33" s="47">
        <v>1846</v>
      </c>
      <c r="M33" s="11">
        <v>15</v>
      </c>
    </row>
    <row r="34" spans="1:13" ht="12.75">
      <c r="A34" s="17" t="s">
        <v>30</v>
      </c>
      <c r="B34" s="10">
        <v>1</v>
      </c>
      <c r="C34" s="45">
        <v>6</v>
      </c>
      <c r="D34" s="45">
        <v>21</v>
      </c>
      <c r="E34" s="10">
        <v>71</v>
      </c>
      <c r="F34" s="10">
        <v>89</v>
      </c>
      <c r="G34" s="45">
        <v>3269</v>
      </c>
      <c r="H34" s="45">
        <v>160</v>
      </c>
      <c r="I34" s="10">
        <v>39</v>
      </c>
      <c r="J34" s="10">
        <v>1</v>
      </c>
      <c r="K34" s="45">
        <v>79</v>
      </c>
      <c r="L34" s="45">
        <v>2634</v>
      </c>
      <c r="M34" s="10">
        <v>48</v>
      </c>
    </row>
    <row r="35" spans="1:13" ht="12.75">
      <c r="A35" s="17" t="s">
        <v>31</v>
      </c>
      <c r="B35" s="10">
        <v>1</v>
      </c>
      <c r="C35" s="45">
        <v>0</v>
      </c>
      <c r="D35" s="45">
        <v>0</v>
      </c>
      <c r="E35" s="10">
        <v>53</v>
      </c>
      <c r="F35" s="10">
        <v>87</v>
      </c>
      <c r="G35" s="45">
        <v>1641</v>
      </c>
      <c r="H35" s="45">
        <v>159</v>
      </c>
      <c r="I35" s="10">
        <v>13</v>
      </c>
      <c r="J35" s="10">
        <v>0</v>
      </c>
      <c r="K35" s="45">
        <v>26</v>
      </c>
      <c r="L35" s="45">
        <v>1828</v>
      </c>
      <c r="M35" s="10">
        <v>33</v>
      </c>
    </row>
    <row r="36" spans="1:13" ht="12" customHeight="1">
      <c r="A36" s="17" t="s">
        <v>32</v>
      </c>
      <c r="B36" s="10">
        <v>0</v>
      </c>
      <c r="C36" s="45">
        <v>0</v>
      </c>
      <c r="D36" s="45">
        <v>1</v>
      </c>
      <c r="E36" s="10">
        <v>67</v>
      </c>
      <c r="F36" s="10">
        <v>25</v>
      </c>
      <c r="G36" s="45">
        <v>3127</v>
      </c>
      <c r="H36" s="45">
        <v>199</v>
      </c>
      <c r="I36" s="10">
        <v>12</v>
      </c>
      <c r="J36" s="10">
        <v>1</v>
      </c>
      <c r="K36" s="45">
        <v>85</v>
      </c>
      <c r="L36" s="45">
        <v>3034</v>
      </c>
      <c r="M36" s="10">
        <v>36</v>
      </c>
    </row>
    <row r="37" spans="1:13" ht="12.75" customHeight="1">
      <c r="A37" s="17" t="s">
        <v>33</v>
      </c>
      <c r="B37" s="10">
        <v>1</v>
      </c>
      <c r="C37" s="45">
        <v>0</v>
      </c>
      <c r="D37" s="45">
        <v>7</v>
      </c>
      <c r="E37" s="10">
        <v>28</v>
      </c>
      <c r="F37" s="10">
        <v>6</v>
      </c>
      <c r="G37" s="45">
        <v>896</v>
      </c>
      <c r="H37" s="45">
        <v>46</v>
      </c>
      <c r="I37" s="10">
        <v>7</v>
      </c>
      <c r="J37" s="10">
        <v>0</v>
      </c>
      <c r="K37" s="45">
        <v>19</v>
      </c>
      <c r="L37" s="45">
        <v>1022</v>
      </c>
      <c r="M37" s="10">
        <v>18</v>
      </c>
    </row>
    <row r="38" spans="1:13" ht="12.75">
      <c r="A38" s="17" t="s">
        <v>34</v>
      </c>
      <c r="B38" s="10">
        <v>1</v>
      </c>
      <c r="C38" s="45">
        <v>0</v>
      </c>
      <c r="D38" s="45">
        <v>0</v>
      </c>
      <c r="E38" s="10">
        <v>17</v>
      </c>
      <c r="F38" s="10">
        <v>44</v>
      </c>
      <c r="G38" s="45">
        <v>934</v>
      </c>
      <c r="H38" s="45">
        <v>53</v>
      </c>
      <c r="I38" s="10">
        <v>11</v>
      </c>
      <c r="J38" s="10">
        <v>0</v>
      </c>
      <c r="K38" s="45">
        <v>19</v>
      </c>
      <c r="L38" s="45">
        <v>800</v>
      </c>
      <c r="M38" s="10">
        <v>10</v>
      </c>
    </row>
    <row r="39" spans="1:13" ht="12.75">
      <c r="A39" s="16" t="s">
        <v>35</v>
      </c>
      <c r="B39" s="12">
        <v>2</v>
      </c>
      <c r="C39" s="44">
        <v>1</v>
      </c>
      <c r="D39" s="44">
        <v>3</v>
      </c>
      <c r="E39" s="12">
        <v>21</v>
      </c>
      <c r="F39" s="12">
        <v>12</v>
      </c>
      <c r="G39" s="44">
        <v>626</v>
      </c>
      <c r="H39" s="44">
        <v>66</v>
      </c>
      <c r="I39" s="12">
        <v>12</v>
      </c>
      <c r="J39" s="12">
        <v>0</v>
      </c>
      <c r="K39" s="44">
        <v>8</v>
      </c>
      <c r="L39" s="44">
        <v>565</v>
      </c>
      <c r="M39" s="12">
        <v>16</v>
      </c>
    </row>
    <row r="40" spans="1:13" ht="12.75">
      <c r="A40" s="15" t="s">
        <v>36</v>
      </c>
      <c r="B40" s="9">
        <v>4</v>
      </c>
      <c r="C40" s="46">
        <v>6</v>
      </c>
      <c r="D40" s="46">
        <v>42</v>
      </c>
      <c r="E40" s="9">
        <v>218</v>
      </c>
      <c r="F40" s="9">
        <v>157</v>
      </c>
      <c r="G40" s="46">
        <v>6721</v>
      </c>
      <c r="H40" s="46">
        <v>453</v>
      </c>
      <c r="I40" s="9">
        <v>96</v>
      </c>
      <c r="J40" s="9">
        <v>8</v>
      </c>
      <c r="K40" s="46">
        <v>92</v>
      </c>
      <c r="L40" s="46">
        <v>6234</v>
      </c>
      <c r="M40" s="9">
        <v>91</v>
      </c>
    </row>
    <row r="41" spans="1:13" ht="12.75">
      <c r="A41" s="17" t="s">
        <v>37</v>
      </c>
      <c r="B41" s="10">
        <v>0</v>
      </c>
      <c r="C41" s="45">
        <v>0</v>
      </c>
      <c r="D41" s="45">
        <v>1</v>
      </c>
      <c r="E41" s="10">
        <v>16</v>
      </c>
      <c r="F41" s="10">
        <v>8</v>
      </c>
      <c r="G41" s="45">
        <v>214</v>
      </c>
      <c r="H41" s="45">
        <v>11</v>
      </c>
      <c r="I41" s="10">
        <v>2</v>
      </c>
      <c r="J41" s="10">
        <v>0</v>
      </c>
      <c r="K41" s="45">
        <v>1</v>
      </c>
      <c r="L41" s="45">
        <v>316</v>
      </c>
      <c r="M41" s="10">
        <v>5</v>
      </c>
    </row>
    <row r="42" spans="1:13" ht="12.75">
      <c r="A42" s="17" t="s">
        <v>38</v>
      </c>
      <c r="B42" s="10">
        <v>2</v>
      </c>
      <c r="C42" s="45">
        <v>1</v>
      </c>
      <c r="D42" s="45">
        <v>10</v>
      </c>
      <c r="E42" s="10">
        <v>27</v>
      </c>
      <c r="F42" s="10">
        <v>24</v>
      </c>
      <c r="G42" s="45">
        <v>701</v>
      </c>
      <c r="H42" s="45">
        <v>36</v>
      </c>
      <c r="I42" s="10">
        <v>11</v>
      </c>
      <c r="J42" s="10">
        <v>3</v>
      </c>
      <c r="K42" s="45">
        <v>6</v>
      </c>
      <c r="L42" s="45">
        <v>686</v>
      </c>
      <c r="M42" s="10">
        <v>7</v>
      </c>
    </row>
    <row r="43" spans="1:13" ht="12.75">
      <c r="A43" s="17" t="s">
        <v>39</v>
      </c>
      <c r="B43" s="10">
        <v>0</v>
      </c>
      <c r="C43" s="45">
        <v>1</v>
      </c>
      <c r="D43" s="45">
        <v>2</v>
      </c>
      <c r="E43" s="10">
        <v>26</v>
      </c>
      <c r="F43" s="10">
        <v>25</v>
      </c>
      <c r="G43" s="45">
        <v>459</v>
      </c>
      <c r="H43" s="45">
        <v>48</v>
      </c>
      <c r="I43" s="10">
        <v>8</v>
      </c>
      <c r="J43" s="10">
        <v>1</v>
      </c>
      <c r="K43" s="45">
        <v>5</v>
      </c>
      <c r="L43" s="45">
        <v>536</v>
      </c>
      <c r="M43" s="10">
        <v>10</v>
      </c>
    </row>
    <row r="44" spans="1:13" ht="12.75">
      <c r="A44" s="17" t="s">
        <v>40</v>
      </c>
      <c r="B44" s="10">
        <v>0</v>
      </c>
      <c r="C44" s="45">
        <v>0</v>
      </c>
      <c r="D44" s="45">
        <v>2</v>
      </c>
      <c r="E44" s="10">
        <v>9</v>
      </c>
      <c r="F44" s="10">
        <v>6</v>
      </c>
      <c r="G44" s="45">
        <v>339</v>
      </c>
      <c r="H44" s="45">
        <v>30</v>
      </c>
      <c r="I44" s="10">
        <v>6</v>
      </c>
      <c r="J44" s="10">
        <v>0</v>
      </c>
      <c r="K44" s="45">
        <v>7</v>
      </c>
      <c r="L44" s="45">
        <v>364</v>
      </c>
      <c r="M44" s="10">
        <v>6</v>
      </c>
    </row>
    <row r="45" spans="1:13" ht="12.75">
      <c r="A45" s="17" t="s">
        <v>41</v>
      </c>
      <c r="B45" s="10">
        <v>0</v>
      </c>
      <c r="C45" s="45">
        <v>0</v>
      </c>
      <c r="D45" s="45">
        <v>1</v>
      </c>
      <c r="E45" s="10">
        <v>13</v>
      </c>
      <c r="F45" s="10">
        <v>28</v>
      </c>
      <c r="G45" s="45">
        <v>886</v>
      </c>
      <c r="H45" s="45">
        <v>36</v>
      </c>
      <c r="I45" s="10">
        <v>7</v>
      </c>
      <c r="J45" s="10">
        <v>1</v>
      </c>
      <c r="K45" s="45">
        <v>24</v>
      </c>
      <c r="L45" s="45">
        <v>661</v>
      </c>
      <c r="M45" s="10">
        <v>15</v>
      </c>
    </row>
    <row r="46" spans="1:13" ht="12.75">
      <c r="A46" s="17" t="s">
        <v>42</v>
      </c>
      <c r="B46" s="10">
        <v>1</v>
      </c>
      <c r="C46" s="45">
        <v>0</v>
      </c>
      <c r="D46" s="45">
        <v>1</v>
      </c>
      <c r="E46" s="10">
        <v>36</v>
      </c>
      <c r="F46" s="10">
        <v>8</v>
      </c>
      <c r="G46" s="45">
        <v>1306</v>
      </c>
      <c r="H46" s="45">
        <v>107</v>
      </c>
      <c r="I46" s="10">
        <v>16</v>
      </c>
      <c r="J46" s="10">
        <v>1</v>
      </c>
      <c r="K46" s="45">
        <v>17</v>
      </c>
      <c r="L46" s="45">
        <v>927</v>
      </c>
      <c r="M46" s="10">
        <v>13</v>
      </c>
    </row>
    <row r="47" spans="1:13" ht="12.75">
      <c r="A47" s="17" t="s">
        <v>43</v>
      </c>
      <c r="B47" s="10">
        <v>0</v>
      </c>
      <c r="C47" s="45">
        <v>3</v>
      </c>
      <c r="D47" s="45">
        <v>3</v>
      </c>
      <c r="E47" s="10">
        <v>15</v>
      </c>
      <c r="F47" s="10">
        <v>6</v>
      </c>
      <c r="G47" s="45">
        <v>514</v>
      </c>
      <c r="H47" s="45">
        <v>14</v>
      </c>
      <c r="I47" s="10">
        <v>8</v>
      </c>
      <c r="J47" s="10">
        <v>0</v>
      </c>
      <c r="K47" s="45">
        <v>3</v>
      </c>
      <c r="L47" s="45">
        <v>449</v>
      </c>
      <c r="M47" s="10">
        <v>6</v>
      </c>
    </row>
    <row r="48" spans="1:13" ht="12.75">
      <c r="A48" s="17" t="s">
        <v>44</v>
      </c>
      <c r="B48" s="10">
        <v>0</v>
      </c>
      <c r="C48" s="45">
        <v>1</v>
      </c>
      <c r="D48" s="45">
        <v>8</v>
      </c>
      <c r="E48" s="10">
        <v>12</v>
      </c>
      <c r="F48" s="10">
        <v>11</v>
      </c>
      <c r="G48" s="45">
        <v>789</v>
      </c>
      <c r="H48" s="45">
        <v>47</v>
      </c>
      <c r="I48" s="10">
        <v>9</v>
      </c>
      <c r="J48" s="10">
        <v>1</v>
      </c>
      <c r="K48" s="45">
        <v>12</v>
      </c>
      <c r="L48" s="45">
        <v>720</v>
      </c>
      <c r="M48" s="10">
        <v>13</v>
      </c>
    </row>
    <row r="49" spans="1:13" ht="12.75">
      <c r="A49" s="17" t="s">
        <v>45</v>
      </c>
      <c r="B49" s="10">
        <v>0</v>
      </c>
      <c r="C49" s="45">
        <v>0</v>
      </c>
      <c r="D49" s="45">
        <v>0</v>
      </c>
      <c r="E49" s="10">
        <v>7</v>
      </c>
      <c r="F49" s="10">
        <v>2</v>
      </c>
      <c r="G49" s="45">
        <v>318</v>
      </c>
      <c r="H49" s="45">
        <v>8</v>
      </c>
      <c r="I49" s="10">
        <v>3</v>
      </c>
      <c r="J49" s="10">
        <v>0</v>
      </c>
      <c r="K49" s="45">
        <v>7</v>
      </c>
      <c r="L49" s="45">
        <v>220</v>
      </c>
      <c r="M49" s="10">
        <v>3</v>
      </c>
    </row>
    <row r="50" spans="1:13" ht="12.75">
      <c r="A50" s="17" t="s">
        <v>46</v>
      </c>
      <c r="B50" s="10">
        <v>1</v>
      </c>
      <c r="C50" s="45">
        <v>0</v>
      </c>
      <c r="D50" s="45">
        <v>14</v>
      </c>
      <c r="E50" s="10">
        <v>20</v>
      </c>
      <c r="F50" s="10">
        <v>2</v>
      </c>
      <c r="G50" s="45">
        <v>310</v>
      </c>
      <c r="H50" s="45">
        <v>35</v>
      </c>
      <c r="I50" s="10">
        <v>18</v>
      </c>
      <c r="J50" s="10">
        <v>0</v>
      </c>
      <c r="K50" s="45">
        <v>1</v>
      </c>
      <c r="L50" s="45">
        <v>254</v>
      </c>
      <c r="M50" s="10">
        <v>0</v>
      </c>
    </row>
    <row r="51" spans="1:13" ht="12" customHeight="1">
      <c r="A51" s="16" t="s">
        <v>47</v>
      </c>
      <c r="B51" s="12">
        <v>0</v>
      </c>
      <c r="C51" s="44">
        <v>0</v>
      </c>
      <c r="D51" s="44">
        <v>0</v>
      </c>
      <c r="E51" s="12">
        <v>37</v>
      </c>
      <c r="F51" s="12">
        <v>37</v>
      </c>
      <c r="G51" s="44">
        <v>885</v>
      </c>
      <c r="H51" s="44">
        <v>81</v>
      </c>
      <c r="I51" s="12">
        <v>8</v>
      </c>
      <c r="J51" s="12">
        <v>1</v>
      </c>
      <c r="K51" s="44">
        <v>9</v>
      </c>
      <c r="L51" s="44">
        <v>1101</v>
      </c>
      <c r="M51" s="12">
        <v>13</v>
      </c>
    </row>
    <row r="52" spans="1:12" ht="12" customHeight="1">
      <c r="A52" s="23"/>
      <c r="B52" s="23"/>
      <c r="C52" s="23"/>
      <c r="D52" s="23"/>
      <c r="E52" s="23"/>
      <c r="F52" s="23"/>
      <c r="G52" s="23"/>
      <c r="H52" s="23"/>
      <c r="I52" s="23"/>
      <c r="K52" s="23"/>
      <c r="L52" s="23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K53" s="23"/>
      <c r="L53" s="23"/>
    </row>
    <row r="54" spans="1:12" ht="12" customHeight="1">
      <c r="A54" s="23"/>
      <c r="B54" s="23"/>
      <c r="C54" s="23"/>
      <c r="D54" s="23"/>
      <c r="E54" s="23"/>
      <c r="F54" s="23"/>
      <c r="G54" s="23"/>
      <c r="H54" s="23"/>
      <c r="I54" s="23"/>
      <c r="K54" s="23"/>
      <c r="L54" s="23"/>
    </row>
    <row r="55" spans="1:12" ht="12" customHeight="1">
      <c r="A55" s="23"/>
      <c r="B55" s="23"/>
      <c r="C55" s="23"/>
      <c r="D55" s="23"/>
      <c r="E55" s="23"/>
      <c r="F55" s="23"/>
      <c r="G55" s="23"/>
      <c r="H55" s="23"/>
      <c r="I55" s="23"/>
      <c r="K55" s="23"/>
      <c r="L55" s="23"/>
    </row>
    <row r="56" spans="1:12" ht="12" customHeight="1">
      <c r="A56" s="23"/>
      <c r="B56" s="23"/>
      <c r="C56" s="23"/>
      <c r="D56" s="23"/>
      <c r="E56" s="23"/>
      <c r="F56" s="23"/>
      <c r="G56" s="23"/>
      <c r="H56" s="23"/>
      <c r="I56" s="23"/>
      <c r="K56" s="23"/>
      <c r="L56" s="23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K58" s="23"/>
      <c r="L58" s="23"/>
    </row>
    <row r="59" spans="1:60" ht="12.75">
      <c r="A59" s="23"/>
      <c r="B59" s="23"/>
      <c r="C59" s="23"/>
      <c r="D59" s="23"/>
      <c r="E59" s="23"/>
      <c r="F59" s="23"/>
      <c r="G59" s="23"/>
      <c r="H59" s="23"/>
      <c r="I59" s="23"/>
      <c r="K59" s="23"/>
      <c r="L59" s="23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</row>
    <row r="60" spans="1:12" s="59" customFormat="1" ht="12" customHeight="1">
      <c r="A60" s="23"/>
      <c r="B60" s="23"/>
      <c r="C60" s="23"/>
      <c r="D60" s="23"/>
      <c r="G60" s="23"/>
      <c r="H60" s="23"/>
      <c r="I60" s="23"/>
      <c r="K60" s="23"/>
      <c r="L60" s="23"/>
    </row>
    <row r="61" spans="1:60" s="59" customFormat="1" ht="12" customHeight="1">
      <c r="A61" s="23"/>
      <c r="B61" s="23"/>
      <c r="C61" s="23"/>
      <c r="E61" s="23"/>
      <c r="F61" s="23">
        <v>30</v>
      </c>
      <c r="G61" s="23"/>
      <c r="I61" s="23"/>
      <c r="L61" s="2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1:60" ht="14.25">
      <c r="A62" s="22" t="s">
        <v>152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</row>
    <row r="63" spans="1:60" s="89" customFormat="1" ht="12.75" customHeight="1">
      <c r="A63" s="95" t="s">
        <v>303</v>
      </c>
      <c r="B63" s="87"/>
      <c r="C63" s="87"/>
      <c r="D63" s="87"/>
      <c r="E63" s="87"/>
      <c r="F63" s="87"/>
      <c r="G63" s="87"/>
      <c r="H63" s="87"/>
      <c r="I63" s="88" t="s">
        <v>177</v>
      </c>
      <c r="K63" s="87" t="s">
        <v>225</v>
      </c>
      <c r="L63" s="88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</row>
    <row r="64" spans="1:60" s="25" customFormat="1" ht="12.75">
      <c r="A64" s="27"/>
      <c r="B64" s="26" t="s">
        <v>94</v>
      </c>
      <c r="C64" s="24" t="s">
        <v>95</v>
      </c>
      <c r="D64" s="26" t="s">
        <v>96</v>
      </c>
      <c r="E64" s="24" t="s">
        <v>97</v>
      </c>
      <c r="F64" s="26" t="s">
        <v>98</v>
      </c>
      <c r="G64" s="26" t="s">
        <v>99</v>
      </c>
      <c r="H64" s="24" t="s">
        <v>100</v>
      </c>
      <c r="I64" s="26" t="s">
        <v>182</v>
      </c>
      <c r="J64" s="26" t="s">
        <v>176</v>
      </c>
      <c r="K64" s="24" t="s">
        <v>183</v>
      </c>
      <c r="L64" s="26" t="s">
        <v>184</v>
      </c>
      <c r="M64" s="26" t="s">
        <v>185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ht="12.75">
      <c r="A65" s="15" t="s">
        <v>197</v>
      </c>
      <c r="B65" s="12">
        <v>9</v>
      </c>
      <c r="C65" s="48">
        <v>9</v>
      </c>
      <c r="D65" s="48">
        <v>149</v>
      </c>
      <c r="E65" s="48">
        <v>282</v>
      </c>
      <c r="F65" s="12">
        <v>340</v>
      </c>
      <c r="G65" s="48">
        <v>24613</v>
      </c>
      <c r="H65" s="48">
        <v>875</v>
      </c>
      <c r="I65" s="48">
        <v>185</v>
      </c>
      <c r="J65" s="12">
        <v>14</v>
      </c>
      <c r="K65" s="48">
        <v>1084</v>
      </c>
      <c r="L65" s="48">
        <v>12988</v>
      </c>
      <c r="M65" s="48">
        <v>325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</row>
    <row r="66" spans="1:13" s="59" customFormat="1" ht="12" customHeight="1">
      <c r="A66" s="17" t="s">
        <v>49</v>
      </c>
      <c r="B66" s="10">
        <v>1</v>
      </c>
      <c r="C66" s="29">
        <v>1</v>
      </c>
      <c r="D66" s="29">
        <v>1</v>
      </c>
      <c r="E66" s="29">
        <v>31</v>
      </c>
      <c r="F66" s="10">
        <v>11</v>
      </c>
      <c r="G66" s="29">
        <v>940</v>
      </c>
      <c r="H66" s="29">
        <v>69</v>
      </c>
      <c r="I66" s="29">
        <v>10</v>
      </c>
      <c r="J66" s="10">
        <v>1</v>
      </c>
      <c r="K66" s="29">
        <v>30</v>
      </c>
      <c r="L66" s="29">
        <v>720</v>
      </c>
      <c r="M66" s="29">
        <v>15</v>
      </c>
    </row>
    <row r="67" spans="1:13" s="59" customFormat="1" ht="12" customHeight="1">
      <c r="A67" s="17" t="s">
        <v>50</v>
      </c>
      <c r="B67" s="10">
        <v>0</v>
      </c>
      <c r="C67" s="29">
        <v>0</v>
      </c>
      <c r="D67" s="29">
        <v>1</v>
      </c>
      <c r="E67" s="29">
        <v>8</v>
      </c>
      <c r="F67" s="10">
        <v>3</v>
      </c>
      <c r="G67" s="29">
        <v>349</v>
      </c>
      <c r="H67" s="29">
        <v>19</v>
      </c>
      <c r="I67" s="29">
        <v>5</v>
      </c>
      <c r="J67" s="10">
        <v>1</v>
      </c>
      <c r="K67" s="29">
        <v>6</v>
      </c>
      <c r="L67" s="29">
        <v>339</v>
      </c>
      <c r="M67" s="29">
        <v>7</v>
      </c>
    </row>
    <row r="68" spans="1:60" s="59" customFormat="1" ht="12" customHeight="1">
      <c r="A68" s="17" t="s">
        <v>51</v>
      </c>
      <c r="B68" s="10">
        <v>0</v>
      </c>
      <c r="C68" s="29">
        <v>1</v>
      </c>
      <c r="D68" s="29">
        <v>1</v>
      </c>
      <c r="E68" s="29">
        <v>20</v>
      </c>
      <c r="F68" s="10">
        <v>17</v>
      </c>
      <c r="G68" s="29">
        <v>1469</v>
      </c>
      <c r="H68" s="29">
        <v>62</v>
      </c>
      <c r="I68" s="29">
        <v>21</v>
      </c>
      <c r="J68" s="10">
        <v>1</v>
      </c>
      <c r="K68" s="29">
        <v>76</v>
      </c>
      <c r="L68" s="29">
        <v>779</v>
      </c>
      <c r="M68" s="29">
        <v>28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spans="1:60" ht="12.75">
      <c r="A69" s="17" t="s">
        <v>52</v>
      </c>
      <c r="B69" s="10">
        <v>0</v>
      </c>
      <c r="C69" s="29">
        <v>0</v>
      </c>
      <c r="D69" s="29">
        <v>1</v>
      </c>
      <c r="E69" s="29">
        <v>15</v>
      </c>
      <c r="F69" s="10">
        <v>29</v>
      </c>
      <c r="G69" s="29">
        <v>954</v>
      </c>
      <c r="H69" s="29">
        <v>33</v>
      </c>
      <c r="I69" s="29">
        <v>10</v>
      </c>
      <c r="J69" s="10">
        <v>3</v>
      </c>
      <c r="K69" s="29">
        <v>23</v>
      </c>
      <c r="L69" s="29">
        <v>639</v>
      </c>
      <c r="M69" s="29">
        <v>14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</row>
    <row r="70" spans="1:13" s="59" customFormat="1" ht="12" customHeight="1">
      <c r="A70" s="17" t="s">
        <v>53</v>
      </c>
      <c r="B70" s="10">
        <v>0</v>
      </c>
      <c r="C70" s="29">
        <v>0</v>
      </c>
      <c r="D70" s="29">
        <v>0</v>
      </c>
      <c r="E70" s="29">
        <v>9</v>
      </c>
      <c r="F70" s="10">
        <v>15</v>
      </c>
      <c r="G70" s="29">
        <v>823</v>
      </c>
      <c r="H70" s="29">
        <v>21</v>
      </c>
      <c r="I70" s="29">
        <v>2</v>
      </c>
      <c r="J70" s="10">
        <v>0</v>
      </c>
      <c r="K70" s="29">
        <v>29</v>
      </c>
      <c r="L70" s="29">
        <v>420</v>
      </c>
      <c r="M70" s="29">
        <v>10</v>
      </c>
    </row>
    <row r="71" spans="1:60" s="59" customFormat="1" ht="12" customHeight="1">
      <c r="A71" s="17" t="s">
        <v>54</v>
      </c>
      <c r="B71" s="10">
        <v>2</v>
      </c>
      <c r="C71" s="29">
        <v>1</v>
      </c>
      <c r="D71" s="29">
        <v>5</v>
      </c>
      <c r="E71" s="29">
        <v>31</v>
      </c>
      <c r="F71" s="10">
        <v>55</v>
      </c>
      <c r="G71" s="29">
        <v>3231</v>
      </c>
      <c r="H71" s="29">
        <v>132</v>
      </c>
      <c r="I71" s="29">
        <v>15</v>
      </c>
      <c r="J71" s="10">
        <v>0</v>
      </c>
      <c r="K71" s="29">
        <v>138</v>
      </c>
      <c r="L71" s="29">
        <v>1612</v>
      </c>
      <c r="M71" s="29">
        <v>41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</row>
    <row r="72" spans="1:60" s="25" customFormat="1" ht="12.75">
      <c r="A72" s="17" t="s">
        <v>55</v>
      </c>
      <c r="B72" s="10">
        <v>2</v>
      </c>
      <c r="C72" s="29">
        <v>1</v>
      </c>
      <c r="D72" s="29">
        <v>0</v>
      </c>
      <c r="E72" s="29">
        <v>14</v>
      </c>
      <c r="F72" s="10">
        <v>21</v>
      </c>
      <c r="G72" s="29">
        <v>907</v>
      </c>
      <c r="H72" s="29">
        <v>29</v>
      </c>
      <c r="I72" s="29">
        <v>18</v>
      </c>
      <c r="J72" s="10">
        <v>1</v>
      </c>
      <c r="K72" s="29">
        <v>27</v>
      </c>
      <c r="L72" s="29">
        <v>599</v>
      </c>
      <c r="M72" s="29">
        <v>15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spans="1:13" ht="12.75">
      <c r="A73" s="17" t="s">
        <v>56</v>
      </c>
      <c r="B73" s="10">
        <v>0</v>
      </c>
      <c r="C73" s="29">
        <v>0</v>
      </c>
      <c r="D73" s="29">
        <v>1</v>
      </c>
      <c r="E73" s="29">
        <v>15</v>
      </c>
      <c r="F73" s="10">
        <v>22</v>
      </c>
      <c r="G73" s="29">
        <v>3408</v>
      </c>
      <c r="H73" s="29">
        <v>60</v>
      </c>
      <c r="I73" s="29">
        <v>15</v>
      </c>
      <c r="J73" s="10">
        <v>1</v>
      </c>
      <c r="K73" s="29">
        <v>217</v>
      </c>
      <c r="L73" s="29">
        <v>1407</v>
      </c>
      <c r="M73" s="29">
        <v>42</v>
      </c>
    </row>
    <row r="74" spans="1:13" ht="12.75">
      <c r="A74" s="17" t="s">
        <v>57</v>
      </c>
      <c r="B74" s="10">
        <v>2</v>
      </c>
      <c r="C74" s="29">
        <v>3</v>
      </c>
      <c r="D74" s="29">
        <v>130</v>
      </c>
      <c r="E74" s="29">
        <v>24</v>
      </c>
      <c r="F74" s="10">
        <v>89</v>
      </c>
      <c r="G74" s="29">
        <v>7312</v>
      </c>
      <c r="H74" s="29">
        <v>175</v>
      </c>
      <c r="I74" s="29">
        <v>19</v>
      </c>
      <c r="J74" s="10">
        <v>1</v>
      </c>
      <c r="K74" s="29">
        <v>391</v>
      </c>
      <c r="L74" s="29">
        <v>2995</v>
      </c>
      <c r="M74" s="29">
        <v>79</v>
      </c>
    </row>
    <row r="75" spans="1:13" ht="12.75">
      <c r="A75" s="17" t="s">
        <v>58</v>
      </c>
      <c r="B75" s="10">
        <v>1</v>
      </c>
      <c r="C75" s="29">
        <v>0</v>
      </c>
      <c r="D75" s="29">
        <v>0</v>
      </c>
      <c r="E75" s="29">
        <v>46</v>
      </c>
      <c r="F75" s="10">
        <v>16</v>
      </c>
      <c r="G75" s="29">
        <v>2790</v>
      </c>
      <c r="H75" s="29">
        <v>139</v>
      </c>
      <c r="I75" s="29">
        <v>33</v>
      </c>
      <c r="J75" s="10">
        <v>1</v>
      </c>
      <c r="K75" s="29">
        <v>64</v>
      </c>
      <c r="L75" s="29">
        <v>1473</v>
      </c>
      <c r="M75" s="29">
        <v>28</v>
      </c>
    </row>
    <row r="76" spans="1:13" ht="12.75">
      <c r="A76" s="17" t="s">
        <v>59</v>
      </c>
      <c r="B76" s="10">
        <v>0</v>
      </c>
      <c r="C76" s="29">
        <v>1</v>
      </c>
      <c r="D76" s="29">
        <v>5</v>
      </c>
      <c r="E76" s="29">
        <v>23</v>
      </c>
      <c r="F76" s="10">
        <v>29</v>
      </c>
      <c r="G76" s="29">
        <v>890</v>
      </c>
      <c r="H76" s="29">
        <v>44</v>
      </c>
      <c r="I76" s="29">
        <v>3</v>
      </c>
      <c r="J76" s="10">
        <v>2</v>
      </c>
      <c r="K76" s="29">
        <v>23</v>
      </c>
      <c r="L76" s="29">
        <v>721</v>
      </c>
      <c r="M76" s="29">
        <v>11</v>
      </c>
    </row>
    <row r="77" spans="1:13" ht="12.75">
      <c r="A77" s="17" t="s">
        <v>60</v>
      </c>
      <c r="B77" s="10">
        <v>0</v>
      </c>
      <c r="C77" s="29">
        <v>1</v>
      </c>
      <c r="D77" s="29">
        <v>1</v>
      </c>
      <c r="E77" s="29">
        <v>16</v>
      </c>
      <c r="F77" s="10">
        <v>11</v>
      </c>
      <c r="G77" s="29">
        <v>592</v>
      </c>
      <c r="H77" s="29">
        <v>44</v>
      </c>
      <c r="I77" s="29">
        <v>17</v>
      </c>
      <c r="J77" s="10">
        <v>0</v>
      </c>
      <c r="K77" s="29">
        <v>23</v>
      </c>
      <c r="L77" s="29">
        <v>505</v>
      </c>
      <c r="M77" s="29">
        <v>14</v>
      </c>
    </row>
    <row r="78" spans="1:13" ht="12.75">
      <c r="A78" s="17" t="s">
        <v>61</v>
      </c>
      <c r="B78" s="10">
        <v>1</v>
      </c>
      <c r="C78" s="29">
        <v>0</v>
      </c>
      <c r="D78" s="29">
        <v>3</v>
      </c>
      <c r="E78" s="29">
        <v>30</v>
      </c>
      <c r="F78" s="10">
        <v>22</v>
      </c>
      <c r="G78" s="29">
        <v>948</v>
      </c>
      <c r="H78" s="29">
        <v>48</v>
      </c>
      <c r="I78" s="29">
        <v>17</v>
      </c>
      <c r="J78" s="10">
        <v>2</v>
      </c>
      <c r="K78" s="29">
        <v>37</v>
      </c>
      <c r="L78" s="29">
        <v>779</v>
      </c>
      <c r="M78" s="29">
        <v>21</v>
      </c>
    </row>
    <row r="79" spans="1:13" ht="12.75">
      <c r="A79" s="15" t="s">
        <v>62</v>
      </c>
      <c r="B79" s="9">
        <v>7</v>
      </c>
      <c r="C79" s="48">
        <v>8</v>
      </c>
      <c r="D79" s="48">
        <v>24</v>
      </c>
      <c r="E79" s="48">
        <v>397</v>
      </c>
      <c r="F79" s="9">
        <v>264</v>
      </c>
      <c r="G79" s="48">
        <v>23043</v>
      </c>
      <c r="H79" s="48">
        <v>720</v>
      </c>
      <c r="I79" s="48">
        <v>166</v>
      </c>
      <c r="J79" s="9">
        <v>13</v>
      </c>
      <c r="K79" s="48">
        <v>1144</v>
      </c>
      <c r="L79" s="48">
        <v>9187</v>
      </c>
      <c r="M79" s="48">
        <v>327</v>
      </c>
    </row>
    <row r="80" spans="1:13" ht="12.75">
      <c r="A80" s="18" t="s">
        <v>63</v>
      </c>
      <c r="B80" s="11">
        <v>1</v>
      </c>
      <c r="C80" s="54">
        <v>0</v>
      </c>
      <c r="D80" s="29">
        <v>0</v>
      </c>
      <c r="E80" s="29">
        <v>42</v>
      </c>
      <c r="F80" s="11">
        <v>32</v>
      </c>
      <c r="G80" s="54">
        <v>2133</v>
      </c>
      <c r="H80" s="29">
        <v>22</v>
      </c>
      <c r="I80" s="29">
        <v>8</v>
      </c>
      <c r="J80" s="11">
        <v>2</v>
      </c>
      <c r="K80" s="54">
        <v>106</v>
      </c>
      <c r="L80" s="29">
        <v>850</v>
      </c>
      <c r="M80" s="29">
        <v>28</v>
      </c>
    </row>
    <row r="81" spans="1:13" ht="12.75">
      <c r="A81" s="17" t="s">
        <v>64</v>
      </c>
      <c r="B81" s="10">
        <v>2</v>
      </c>
      <c r="C81" s="29">
        <v>0</v>
      </c>
      <c r="D81" s="29">
        <v>1</v>
      </c>
      <c r="E81" s="29">
        <v>25</v>
      </c>
      <c r="F81" s="10">
        <v>17</v>
      </c>
      <c r="G81" s="29">
        <v>947</v>
      </c>
      <c r="H81" s="29">
        <v>80</v>
      </c>
      <c r="I81" s="29">
        <v>12</v>
      </c>
      <c r="J81" s="10">
        <v>0</v>
      </c>
      <c r="K81" s="29">
        <v>20</v>
      </c>
      <c r="L81" s="29">
        <v>639</v>
      </c>
      <c r="M81" s="29">
        <v>17</v>
      </c>
    </row>
    <row r="82" spans="1:13" ht="12.75">
      <c r="A82" s="17" t="s">
        <v>65</v>
      </c>
      <c r="B82" s="10">
        <v>0</v>
      </c>
      <c r="C82" s="29">
        <v>1</v>
      </c>
      <c r="D82" s="29">
        <v>3</v>
      </c>
      <c r="E82" s="29">
        <v>26</v>
      </c>
      <c r="F82" s="10">
        <v>28</v>
      </c>
      <c r="G82" s="29">
        <v>4174</v>
      </c>
      <c r="H82" s="29">
        <v>80</v>
      </c>
      <c r="I82" s="29">
        <v>16</v>
      </c>
      <c r="J82" s="10">
        <v>2</v>
      </c>
      <c r="K82" s="29">
        <v>270</v>
      </c>
      <c r="L82" s="29">
        <v>838</v>
      </c>
      <c r="M82" s="29">
        <v>55</v>
      </c>
    </row>
    <row r="83" spans="1:13" ht="12.75">
      <c r="A83" s="17" t="s">
        <v>66</v>
      </c>
      <c r="B83" s="10">
        <v>2</v>
      </c>
      <c r="C83" s="29">
        <v>0</v>
      </c>
      <c r="D83" s="29">
        <v>2</v>
      </c>
      <c r="E83" s="29">
        <v>31</v>
      </c>
      <c r="F83" s="10">
        <v>12</v>
      </c>
      <c r="G83" s="29">
        <v>1021</v>
      </c>
      <c r="H83" s="29">
        <v>31</v>
      </c>
      <c r="I83" s="29">
        <v>5</v>
      </c>
      <c r="J83" s="10">
        <v>0</v>
      </c>
      <c r="K83" s="29">
        <v>38</v>
      </c>
      <c r="L83" s="29">
        <v>619</v>
      </c>
      <c r="M83" s="29">
        <v>25</v>
      </c>
    </row>
    <row r="84" spans="1:13" ht="12.75">
      <c r="A84" s="17" t="s">
        <v>67</v>
      </c>
      <c r="B84" s="10">
        <v>0</v>
      </c>
      <c r="C84" s="29">
        <v>0</v>
      </c>
      <c r="D84" s="29">
        <v>3</v>
      </c>
      <c r="E84" s="29">
        <v>20</v>
      </c>
      <c r="F84" s="10">
        <v>4</v>
      </c>
      <c r="G84" s="29">
        <v>473</v>
      </c>
      <c r="H84" s="29">
        <v>13</v>
      </c>
      <c r="I84" s="29">
        <v>1</v>
      </c>
      <c r="J84" s="10">
        <v>0</v>
      </c>
      <c r="K84" s="29">
        <v>26</v>
      </c>
      <c r="L84" s="29">
        <v>234</v>
      </c>
      <c r="M84" s="29">
        <v>7</v>
      </c>
    </row>
    <row r="85" spans="1:13" ht="12.75">
      <c r="A85" s="17" t="s">
        <v>68</v>
      </c>
      <c r="B85" s="10">
        <v>0</v>
      </c>
      <c r="C85" s="29">
        <v>0</v>
      </c>
      <c r="D85" s="29">
        <v>2</v>
      </c>
      <c r="E85" s="29">
        <v>42</v>
      </c>
      <c r="F85" s="10">
        <v>62</v>
      </c>
      <c r="G85" s="29">
        <v>1658</v>
      </c>
      <c r="H85" s="29">
        <v>98</v>
      </c>
      <c r="I85" s="29">
        <v>16</v>
      </c>
      <c r="J85" s="10">
        <v>0</v>
      </c>
      <c r="K85" s="29">
        <v>122</v>
      </c>
      <c r="L85" s="29">
        <v>885</v>
      </c>
      <c r="M85" s="29">
        <v>39</v>
      </c>
    </row>
    <row r="86" spans="1:13" ht="12.75">
      <c r="A86" s="17" t="s">
        <v>69</v>
      </c>
      <c r="B86" s="10">
        <v>0</v>
      </c>
      <c r="C86" s="29">
        <v>2</v>
      </c>
      <c r="D86" s="29">
        <v>3</v>
      </c>
      <c r="E86" s="29">
        <v>75</v>
      </c>
      <c r="F86" s="10">
        <v>33</v>
      </c>
      <c r="G86" s="29">
        <v>3986</v>
      </c>
      <c r="H86" s="29">
        <v>158</v>
      </c>
      <c r="I86" s="29">
        <v>66</v>
      </c>
      <c r="J86" s="10">
        <v>2</v>
      </c>
      <c r="K86" s="29">
        <v>191</v>
      </c>
      <c r="L86" s="29">
        <v>1626</v>
      </c>
      <c r="M86" s="29">
        <v>18</v>
      </c>
    </row>
    <row r="87" spans="1:13" ht="12.75">
      <c r="A87" s="17" t="s">
        <v>70</v>
      </c>
      <c r="B87" s="10">
        <v>0</v>
      </c>
      <c r="C87" s="29">
        <v>1</v>
      </c>
      <c r="D87" s="29">
        <v>3</v>
      </c>
      <c r="E87" s="29">
        <v>26</v>
      </c>
      <c r="F87" s="10">
        <v>11</v>
      </c>
      <c r="G87" s="29">
        <v>2508</v>
      </c>
      <c r="H87" s="29">
        <v>58</v>
      </c>
      <c r="I87" s="29">
        <v>7</v>
      </c>
      <c r="J87" s="10">
        <v>1</v>
      </c>
      <c r="K87" s="29">
        <v>58</v>
      </c>
      <c r="L87" s="29">
        <v>701</v>
      </c>
      <c r="M87" s="29">
        <v>20</v>
      </c>
    </row>
    <row r="88" spans="1:13" ht="12.75">
      <c r="A88" s="17" t="s">
        <v>71</v>
      </c>
      <c r="B88" s="10">
        <v>1</v>
      </c>
      <c r="C88" s="29">
        <v>2</v>
      </c>
      <c r="D88" s="29">
        <v>0</v>
      </c>
      <c r="E88" s="29">
        <v>28</v>
      </c>
      <c r="F88" s="10">
        <v>9</v>
      </c>
      <c r="G88" s="29">
        <v>903</v>
      </c>
      <c r="H88" s="29">
        <v>58</v>
      </c>
      <c r="I88" s="29">
        <v>10</v>
      </c>
      <c r="J88" s="10">
        <v>2</v>
      </c>
      <c r="K88" s="29">
        <v>17</v>
      </c>
      <c r="L88" s="29">
        <v>684</v>
      </c>
      <c r="M88" s="29">
        <v>19</v>
      </c>
    </row>
    <row r="89" spans="1:13" ht="12.75">
      <c r="A89" s="17" t="s">
        <v>72</v>
      </c>
      <c r="B89" s="10">
        <v>1</v>
      </c>
      <c r="C89" s="29">
        <v>0</v>
      </c>
      <c r="D89" s="29">
        <v>0</v>
      </c>
      <c r="E89" s="29">
        <v>8</v>
      </c>
      <c r="F89" s="10">
        <v>7</v>
      </c>
      <c r="G89" s="29">
        <v>878</v>
      </c>
      <c r="H89" s="29">
        <v>13</v>
      </c>
      <c r="I89" s="29">
        <v>2</v>
      </c>
      <c r="J89" s="10">
        <v>0</v>
      </c>
      <c r="K89" s="29">
        <v>74</v>
      </c>
      <c r="L89" s="29">
        <v>265</v>
      </c>
      <c r="M89" s="29">
        <v>26</v>
      </c>
    </row>
    <row r="90" spans="1:13" ht="12.75">
      <c r="A90" s="17" t="s">
        <v>73</v>
      </c>
      <c r="B90" s="10">
        <v>0</v>
      </c>
      <c r="C90" s="29">
        <v>0</v>
      </c>
      <c r="D90" s="29">
        <v>6</v>
      </c>
      <c r="E90" s="29">
        <v>18</v>
      </c>
      <c r="F90" s="10">
        <v>11</v>
      </c>
      <c r="G90" s="29">
        <v>488</v>
      </c>
      <c r="H90" s="29">
        <v>17</v>
      </c>
      <c r="I90" s="29">
        <v>3</v>
      </c>
      <c r="J90" s="10">
        <v>2</v>
      </c>
      <c r="K90" s="29">
        <v>10</v>
      </c>
      <c r="L90" s="29">
        <v>293</v>
      </c>
      <c r="M90" s="29">
        <v>13</v>
      </c>
    </row>
    <row r="91" spans="1:13" ht="12.75">
      <c r="A91" s="17" t="s">
        <v>74</v>
      </c>
      <c r="B91" s="10">
        <v>0</v>
      </c>
      <c r="C91" s="29">
        <v>0</v>
      </c>
      <c r="D91" s="29">
        <v>1</v>
      </c>
      <c r="E91" s="29">
        <v>17</v>
      </c>
      <c r="F91" s="10">
        <v>4</v>
      </c>
      <c r="G91" s="29">
        <v>1042</v>
      </c>
      <c r="H91" s="29">
        <v>18</v>
      </c>
      <c r="I91" s="29">
        <v>6</v>
      </c>
      <c r="J91" s="10">
        <v>0</v>
      </c>
      <c r="K91" s="29">
        <v>43</v>
      </c>
      <c r="L91" s="29">
        <v>412</v>
      </c>
      <c r="M91" s="29">
        <v>11</v>
      </c>
    </row>
    <row r="92" spans="1:13" ht="12.75">
      <c r="A92" s="16" t="s">
        <v>75</v>
      </c>
      <c r="B92" s="10">
        <v>0</v>
      </c>
      <c r="C92" s="30">
        <v>2</v>
      </c>
      <c r="D92" s="30">
        <v>0</v>
      </c>
      <c r="E92" s="30">
        <v>39</v>
      </c>
      <c r="F92" s="10">
        <v>34</v>
      </c>
      <c r="G92" s="30">
        <v>2832</v>
      </c>
      <c r="H92" s="30">
        <v>74</v>
      </c>
      <c r="I92" s="30">
        <v>14</v>
      </c>
      <c r="J92" s="10">
        <v>2</v>
      </c>
      <c r="K92" s="30">
        <v>169</v>
      </c>
      <c r="L92" s="30">
        <v>1141</v>
      </c>
      <c r="M92" s="30">
        <v>49</v>
      </c>
    </row>
    <row r="93" spans="1:13" ht="12.75">
      <c r="A93" s="15" t="s">
        <v>76</v>
      </c>
      <c r="B93" s="9">
        <v>17</v>
      </c>
      <c r="C93" s="48">
        <v>13</v>
      </c>
      <c r="D93" s="48">
        <v>120</v>
      </c>
      <c r="E93" s="48">
        <v>588</v>
      </c>
      <c r="F93" s="9">
        <v>558</v>
      </c>
      <c r="G93" s="48">
        <v>23991</v>
      </c>
      <c r="H93" s="48">
        <v>846</v>
      </c>
      <c r="I93" s="48">
        <v>105</v>
      </c>
      <c r="J93" s="9">
        <v>8</v>
      </c>
      <c r="K93" s="48">
        <v>837</v>
      </c>
      <c r="L93" s="48">
        <v>13607</v>
      </c>
      <c r="M93" s="48">
        <v>404</v>
      </c>
    </row>
    <row r="94" spans="1:13" ht="12.75">
      <c r="A94" s="17" t="s">
        <v>77</v>
      </c>
      <c r="B94" s="10">
        <v>0</v>
      </c>
      <c r="C94" s="29">
        <v>0</v>
      </c>
      <c r="D94" s="29">
        <v>0</v>
      </c>
      <c r="E94" s="29">
        <v>6</v>
      </c>
      <c r="F94" s="10">
        <v>28</v>
      </c>
      <c r="G94" s="29">
        <v>1081</v>
      </c>
      <c r="H94" s="29">
        <v>23</v>
      </c>
      <c r="I94" s="29">
        <v>10</v>
      </c>
      <c r="J94" s="10">
        <v>0</v>
      </c>
      <c r="K94" s="29">
        <v>54</v>
      </c>
      <c r="L94" s="29">
        <v>479</v>
      </c>
      <c r="M94" s="29">
        <v>17</v>
      </c>
    </row>
    <row r="95" spans="1:13" ht="12.75">
      <c r="A95" s="17" t="s">
        <v>78</v>
      </c>
      <c r="B95" s="10">
        <v>1</v>
      </c>
      <c r="C95" s="29">
        <v>2</v>
      </c>
      <c r="D95" s="29">
        <v>0</v>
      </c>
      <c r="E95" s="29">
        <v>51</v>
      </c>
      <c r="F95" s="10">
        <v>54</v>
      </c>
      <c r="G95" s="29">
        <v>535</v>
      </c>
      <c r="H95" s="29">
        <v>82</v>
      </c>
      <c r="I95" s="29">
        <v>15</v>
      </c>
      <c r="J95" s="10">
        <v>1</v>
      </c>
      <c r="K95" s="29">
        <v>22</v>
      </c>
      <c r="L95" s="29">
        <v>843</v>
      </c>
      <c r="M95" s="29">
        <v>17</v>
      </c>
    </row>
    <row r="96" spans="1:13" ht="12.75">
      <c r="A96" s="17" t="s">
        <v>79</v>
      </c>
      <c r="B96" s="10">
        <v>2</v>
      </c>
      <c r="C96" s="29">
        <v>3</v>
      </c>
      <c r="D96" s="29">
        <v>13</v>
      </c>
      <c r="E96" s="29">
        <v>59</v>
      </c>
      <c r="F96" s="10">
        <v>89</v>
      </c>
      <c r="G96" s="29">
        <v>573</v>
      </c>
      <c r="H96" s="29">
        <v>89</v>
      </c>
      <c r="I96" s="29">
        <v>8</v>
      </c>
      <c r="J96" s="10">
        <v>1</v>
      </c>
      <c r="K96" s="29">
        <v>26</v>
      </c>
      <c r="L96" s="29">
        <v>904</v>
      </c>
      <c r="M96" s="29">
        <v>26</v>
      </c>
    </row>
    <row r="97" spans="1:13" ht="12.75">
      <c r="A97" s="17" t="s">
        <v>80</v>
      </c>
      <c r="B97" s="10">
        <v>0</v>
      </c>
      <c r="C97" s="29">
        <v>1</v>
      </c>
      <c r="D97" s="29">
        <v>18</v>
      </c>
      <c r="E97" s="29">
        <v>41</v>
      </c>
      <c r="F97" s="10">
        <v>39</v>
      </c>
      <c r="G97" s="29">
        <v>184</v>
      </c>
      <c r="H97" s="29">
        <v>50</v>
      </c>
      <c r="I97" s="29">
        <v>5</v>
      </c>
      <c r="J97" s="10">
        <v>0</v>
      </c>
      <c r="K97" s="29">
        <v>7</v>
      </c>
      <c r="L97" s="29">
        <v>403</v>
      </c>
      <c r="M97" s="29">
        <v>9</v>
      </c>
    </row>
    <row r="98" spans="1:13" ht="12.75">
      <c r="A98" s="17" t="s">
        <v>81</v>
      </c>
      <c r="B98" s="10">
        <v>3</v>
      </c>
      <c r="C98" s="29">
        <v>2</v>
      </c>
      <c r="D98" s="29">
        <v>23</v>
      </c>
      <c r="E98" s="29">
        <v>55</v>
      </c>
      <c r="F98" s="10">
        <v>50</v>
      </c>
      <c r="G98" s="29">
        <v>299</v>
      </c>
      <c r="H98" s="29">
        <v>82</v>
      </c>
      <c r="I98" s="29">
        <v>5</v>
      </c>
      <c r="J98" s="10">
        <v>0</v>
      </c>
      <c r="K98" s="29">
        <v>13</v>
      </c>
      <c r="L98" s="29">
        <v>834</v>
      </c>
      <c r="M98" s="29">
        <v>11</v>
      </c>
    </row>
    <row r="99" spans="1:13" ht="12.75">
      <c r="A99" s="17" t="s">
        <v>82</v>
      </c>
      <c r="B99" s="10">
        <v>0</v>
      </c>
      <c r="C99" s="29">
        <v>1</v>
      </c>
      <c r="D99" s="29">
        <v>54</v>
      </c>
      <c r="E99" s="29">
        <v>56</v>
      </c>
      <c r="F99" s="10">
        <v>43</v>
      </c>
      <c r="G99" s="29">
        <v>3892</v>
      </c>
      <c r="H99" s="29">
        <v>92</v>
      </c>
      <c r="I99" s="29">
        <v>4</v>
      </c>
      <c r="J99" s="10">
        <v>4</v>
      </c>
      <c r="K99" s="29">
        <v>162</v>
      </c>
      <c r="L99" s="29">
        <v>1405</v>
      </c>
      <c r="M99" s="29">
        <v>54</v>
      </c>
    </row>
    <row r="100" spans="1:13" ht="12.75">
      <c r="A100" s="17" t="s">
        <v>83</v>
      </c>
      <c r="B100" s="10">
        <v>3</v>
      </c>
      <c r="C100" s="29">
        <v>1</v>
      </c>
      <c r="D100" s="29">
        <v>4</v>
      </c>
      <c r="E100" s="29">
        <v>125</v>
      </c>
      <c r="F100" s="10">
        <v>24</v>
      </c>
      <c r="G100" s="29">
        <v>3552</v>
      </c>
      <c r="H100" s="29">
        <v>109</v>
      </c>
      <c r="I100" s="29">
        <v>3</v>
      </c>
      <c r="J100" s="10">
        <v>2</v>
      </c>
      <c r="K100" s="29">
        <v>92</v>
      </c>
      <c r="L100" s="29">
        <v>1988</v>
      </c>
      <c r="M100" s="29">
        <v>55</v>
      </c>
    </row>
    <row r="101" spans="1:13" ht="12.75">
      <c r="A101" s="17" t="s">
        <v>84</v>
      </c>
      <c r="B101" s="10">
        <v>4</v>
      </c>
      <c r="C101" s="29">
        <v>2</v>
      </c>
      <c r="D101" s="29">
        <v>4</v>
      </c>
      <c r="E101" s="29">
        <v>53</v>
      </c>
      <c r="F101" s="10">
        <v>86</v>
      </c>
      <c r="G101" s="29">
        <v>4053</v>
      </c>
      <c r="H101" s="29">
        <v>76</v>
      </c>
      <c r="I101" s="29">
        <v>10</v>
      </c>
      <c r="J101" s="10">
        <v>0</v>
      </c>
      <c r="K101" s="29">
        <v>154</v>
      </c>
      <c r="L101" s="29">
        <v>1720</v>
      </c>
      <c r="M101" s="29">
        <v>53</v>
      </c>
    </row>
    <row r="102" spans="1:13" ht="12.75">
      <c r="A102" s="17" t="s">
        <v>85</v>
      </c>
      <c r="B102" s="10">
        <v>2</v>
      </c>
      <c r="C102" s="29">
        <v>1</v>
      </c>
      <c r="D102" s="29">
        <v>4</v>
      </c>
      <c r="E102" s="29">
        <v>33</v>
      </c>
      <c r="F102" s="10">
        <v>5</v>
      </c>
      <c r="G102" s="29">
        <v>1246</v>
      </c>
      <c r="H102" s="29">
        <v>32</v>
      </c>
      <c r="I102" s="29">
        <v>4</v>
      </c>
      <c r="J102" s="10">
        <v>0</v>
      </c>
      <c r="K102" s="29">
        <v>13</v>
      </c>
      <c r="L102" s="29">
        <v>675</v>
      </c>
      <c r="M102" s="29">
        <v>8</v>
      </c>
    </row>
    <row r="103" spans="1:13" ht="12.75">
      <c r="A103" s="17" t="s">
        <v>86</v>
      </c>
      <c r="B103" s="10">
        <v>1</v>
      </c>
      <c r="C103" s="29">
        <v>0</v>
      </c>
      <c r="D103" s="29">
        <v>0</v>
      </c>
      <c r="E103" s="29">
        <v>35</v>
      </c>
      <c r="F103" s="10">
        <v>21</v>
      </c>
      <c r="G103" s="29">
        <v>2622</v>
      </c>
      <c r="H103" s="29">
        <v>69</v>
      </c>
      <c r="I103" s="29">
        <v>26</v>
      </c>
      <c r="J103" s="10">
        <v>0</v>
      </c>
      <c r="K103" s="29">
        <v>97</v>
      </c>
      <c r="L103" s="29">
        <v>1057</v>
      </c>
      <c r="M103" s="29">
        <v>59</v>
      </c>
    </row>
    <row r="104" spans="1:13" ht="12.75">
      <c r="A104" s="16" t="s">
        <v>87</v>
      </c>
      <c r="B104" s="12">
        <v>1</v>
      </c>
      <c r="C104" s="30">
        <v>0</v>
      </c>
      <c r="D104" s="30">
        <v>0</v>
      </c>
      <c r="E104" s="30">
        <v>74</v>
      </c>
      <c r="F104" s="12">
        <v>119</v>
      </c>
      <c r="G104" s="30">
        <v>5954</v>
      </c>
      <c r="H104" s="30">
        <v>142</v>
      </c>
      <c r="I104" s="30">
        <v>15</v>
      </c>
      <c r="J104" s="12">
        <v>0</v>
      </c>
      <c r="K104" s="30">
        <v>197</v>
      </c>
      <c r="L104" s="30">
        <v>3299</v>
      </c>
      <c r="M104" s="30">
        <v>95</v>
      </c>
    </row>
    <row r="105" spans="1:13" ht="12.75">
      <c r="A105" s="3" t="s">
        <v>169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ht="12.75">
      <c r="A106" s="3" t="s">
        <v>170</v>
      </c>
    </row>
    <row r="107" ht="12.75">
      <c r="A107" s="3" t="s">
        <v>171</v>
      </c>
    </row>
    <row r="108" ht="12.75">
      <c r="A108" s="3" t="s">
        <v>189</v>
      </c>
    </row>
    <row r="109" ht="12.75">
      <c r="A109" s="3" t="s">
        <v>172</v>
      </c>
    </row>
    <row r="110" ht="12.75">
      <c r="A110" s="3" t="s">
        <v>173</v>
      </c>
    </row>
    <row r="111" ht="12.75">
      <c r="A111" s="3" t="s">
        <v>190</v>
      </c>
    </row>
    <row r="112" ht="12.75">
      <c r="A112" s="3" t="s">
        <v>191</v>
      </c>
    </row>
    <row r="113" ht="12.75">
      <c r="A113" s="3" t="s">
        <v>195</v>
      </c>
    </row>
    <row r="114" ht="12.75">
      <c r="A114" s="3" t="s">
        <v>192</v>
      </c>
    </row>
    <row r="115" ht="12.75">
      <c r="A115" s="3" t="s">
        <v>193</v>
      </c>
    </row>
    <row r="116" ht="12.75">
      <c r="A116" s="3" t="s">
        <v>194</v>
      </c>
    </row>
    <row r="117" ht="12.75">
      <c r="A117" s="7"/>
    </row>
    <row r="122" ht="12.75">
      <c r="F122" s="13">
        <v>31</v>
      </c>
    </row>
    <row r="237" spans="2:12" ht="12.75">
      <c r="B237" s="25"/>
      <c r="C237" s="25"/>
      <c r="D237" s="25"/>
      <c r="E237" s="25"/>
      <c r="F237" s="25"/>
      <c r="G237" s="25"/>
      <c r="H237" s="25"/>
      <c r="I237" s="25"/>
      <c r="K237" s="25"/>
      <c r="L237" s="25"/>
    </row>
    <row r="238" spans="2:12" ht="12.75">
      <c r="B238" s="25"/>
      <c r="C238" s="25"/>
      <c r="D238" s="25"/>
      <c r="E238" s="25"/>
      <c r="F238" s="25"/>
      <c r="G238" s="25"/>
      <c r="H238" s="25"/>
      <c r="I238" s="25"/>
      <c r="K238" s="25"/>
      <c r="L238" s="25"/>
    </row>
    <row r="239" spans="2:12" ht="12.75">
      <c r="B239" s="25"/>
      <c r="C239" s="25"/>
      <c r="D239" s="25"/>
      <c r="E239" s="25"/>
      <c r="F239" s="25"/>
      <c r="G239" s="25"/>
      <c r="H239" s="25"/>
      <c r="I239" s="25"/>
      <c r="K239" s="25"/>
      <c r="L239" s="25"/>
    </row>
    <row r="240" spans="2:12" ht="12.75">
      <c r="B240" s="25"/>
      <c r="C240" s="25"/>
      <c r="D240" s="25"/>
      <c r="E240" s="25"/>
      <c r="F240" s="25"/>
      <c r="G240" s="25"/>
      <c r="H240" s="25"/>
      <c r="I240" s="25"/>
      <c r="K240" s="25"/>
      <c r="L240" s="25"/>
    </row>
    <row r="241" spans="2:12" ht="12.75">
      <c r="B241" s="25"/>
      <c r="C241" s="25"/>
      <c r="D241" s="25"/>
      <c r="E241" s="25"/>
      <c r="F241" s="25"/>
      <c r="G241" s="25"/>
      <c r="H241" s="25"/>
      <c r="I241" s="25"/>
      <c r="K241" s="25"/>
      <c r="L241" s="25"/>
    </row>
    <row r="242" spans="2:12" ht="12.75">
      <c r="B242" s="25"/>
      <c r="C242" s="25"/>
      <c r="D242" s="25"/>
      <c r="E242" s="25"/>
      <c r="F242" s="25"/>
      <c r="G242" s="25"/>
      <c r="H242" s="25"/>
      <c r="I242" s="25"/>
      <c r="K242" s="25"/>
      <c r="L242" s="25"/>
    </row>
    <row r="243" spans="2:12" ht="12.75">
      <c r="B243" s="25"/>
      <c r="C243" s="25"/>
      <c r="D243" s="25"/>
      <c r="E243" s="25"/>
      <c r="F243" s="25"/>
      <c r="G243" s="25"/>
      <c r="H243" s="25"/>
      <c r="I243" s="25"/>
      <c r="K243" s="25"/>
      <c r="L243" s="25"/>
    </row>
    <row r="244" spans="2:12" ht="12.75">
      <c r="B244" s="25"/>
      <c r="C244" s="25"/>
      <c r="D244" s="25"/>
      <c r="E244" s="25"/>
      <c r="F244" s="25"/>
      <c r="G244" s="25"/>
      <c r="H244" s="25"/>
      <c r="I244" s="25"/>
      <c r="K244" s="25"/>
      <c r="L244" s="25"/>
    </row>
    <row r="245" spans="2:12" ht="12.75">
      <c r="B245" s="25"/>
      <c r="C245" s="25"/>
      <c r="D245" s="25"/>
      <c r="E245" s="25"/>
      <c r="F245" s="25"/>
      <c r="G245" s="25"/>
      <c r="H245" s="25"/>
      <c r="I245" s="25"/>
      <c r="K245" s="25"/>
      <c r="L245" s="25"/>
    </row>
    <row r="246" spans="2:12" ht="12.75">
      <c r="B246" s="25"/>
      <c r="C246" s="25"/>
      <c r="D246" s="25"/>
      <c r="E246" s="25"/>
      <c r="F246" s="25"/>
      <c r="G246" s="25"/>
      <c r="H246" s="25"/>
      <c r="I246" s="25"/>
      <c r="K246" s="25"/>
      <c r="L246" s="25"/>
    </row>
    <row r="247" spans="2:12" ht="12.75">
      <c r="B247" s="25"/>
      <c r="C247" s="25"/>
      <c r="D247" s="25"/>
      <c r="E247" s="25"/>
      <c r="F247" s="25"/>
      <c r="G247" s="25"/>
      <c r="H247" s="25"/>
      <c r="I247" s="25"/>
      <c r="K247" s="25"/>
      <c r="L247" s="25"/>
    </row>
    <row r="248" spans="2:12" ht="12.75">
      <c r="B248" s="25"/>
      <c r="C248" s="25"/>
      <c r="D248" s="25"/>
      <c r="E248" s="25"/>
      <c r="F248" s="25"/>
      <c r="G248" s="25"/>
      <c r="H248" s="25"/>
      <c r="I248" s="25"/>
      <c r="K248" s="25"/>
      <c r="L248" s="25"/>
    </row>
    <row r="249" spans="2:12" ht="12.75">
      <c r="B249" s="25"/>
      <c r="C249" s="25"/>
      <c r="D249" s="25"/>
      <c r="E249" s="25"/>
      <c r="F249" s="25"/>
      <c r="G249" s="25"/>
      <c r="H249" s="25"/>
      <c r="I249" s="25"/>
      <c r="K249" s="25"/>
      <c r="L249" s="25"/>
    </row>
    <row r="250" spans="2:12" ht="12.75">
      <c r="B250" s="25"/>
      <c r="C250" s="25"/>
      <c r="D250" s="25"/>
      <c r="E250" s="25"/>
      <c r="F250" s="25"/>
      <c r="G250" s="25"/>
      <c r="H250" s="25"/>
      <c r="I250" s="25"/>
      <c r="K250" s="25"/>
      <c r="L250" s="25"/>
    </row>
    <row r="251" spans="2:12" ht="12.75">
      <c r="B251" s="25"/>
      <c r="C251" s="25"/>
      <c r="D251" s="25"/>
      <c r="E251" s="25"/>
      <c r="F251" s="25"/>
      <c r="G251" s="25"/>
      <c r="H251" s="25"/>
      <c r="I251" s="25"/>
      <c r="K251" s="25"/>
      <c r="L251" s="25"/>
    </row>
    <row r="252" spans="2:12" ht="12.75">
      <c r="B252" s="25"/>
      <c r="C252" s="25"/>
      <c r="D252" s="25"/>
      <c r="E252" s="25"/>
      <c r="F252" s="25"/>
      <c r="G252" s="25"/>
      <c r="H252" s="25"/>
      <c r="I252" s="25"/>
      <c r="K252" s="25"/>
      <c r="L252" s="25"/>
    </row>
    <row r="253" spans="2:12" ht="12.75">
      <c r="B253" s="25"/>
      <c r="C253" s="25"/>
      <c r="D253" s="25"/>
      <c r="E253" s="25"/>
      <c r="F253" s="25"/>
      <c r="G253" s="25"/>
      <c r="H253" s="25"/>
      <c r="I253" s="25"/>
      <c r="K253" s="25"/>
      <c r="L253" s="25"/>
    </row>
    <row r="254" spans="2:12" ht="12.75">
      <c r="B254" s="25"/>
      <c r="C254" s="25"/>
      <c r="D254" s="25"/>
      <c r="E254" s="25"/>
      <c r="F254" s="25"/>
      <c r="G254" s="25"/>
      <c r="H254" s="25"/>
      <c r="I254" s="25"/>
      <c r="K254" s="25"/>
      <c r="L254" s="25"/>
    </row>
    <row r="255" spans="2:12" ht="12.75">
      <c r="B255" s="25"/>
      <c r="C255" s="25"/>
      <c r="D255" s="25"/>
      <c r="E255" s="25"/>
      <c r="F255" s="25"/>
      <c r="G255" s="25"/>
      <c r="H255" s="25"/>
      <c r="I255" s="25"/>
      <c r="K255" s="25"/>
      <c r="L255" s="25"/>
    </row>
    <row r="256" spans="2:12" ht="12.75">
      <c r="B256" s="25"/>
      <c r="C256" s="25"/>
      <c r="D256" s="25"/>
      <c r="E256" s="25"/>
      <c r="F256" s="25"/>
      <c r="G256" s="25"/>
      <c r="H256" s="25"/>
      <c r="I256" s="25"/>
      <c r="K256" s="25"/>
      <c r="L256" s="25"/>
    </row>
    <row r="257" spans="2:12" ht="12.75">
      <c r="B257" s="25"/>
      <c r="C257" s="25"/>
      <c r="D257" s="25"/>
      <c r="E257" s="25"/>
      <c r="F257" s="25"/>
      <c r="G257" s="25"/>
      <c r="H257" s="25"/>
      <c r="I257" s="25"/>
      <c r="K257" s="25"/>
      <c r="L257" s="25"/>
    </row>
    <row r="258" spans="2:12" ht="12.75">
      <c r="B258" s="25"/>
      <c r="C258" s="25"/>
      <c r="D258" s="25"/>
      <c r="E258" s="25"/>
      <c r="F258" s="25"/>
      <c r="G258" s="25"/>
      <c r="H258" s="25"/>
      <c r="I258" s="25"/>
      <c r="K258" s="25"/>
      <c r="L258" s="25"/>
    </row>
    <row r="259" spans="2:12" ht="12.75">
      <c r="B259" s="25"/>
      <c r="C259" s="25"/>
      <c r="D259" s="25"/>
      <c r="E259" s="25"/>
      <c r="F259" s="25"/>
      <c r="G259" s="25"/>
      <c r="H259" s="25"/>
      <c r="I259" s="25"/>
      <c r="K259" s="25"/>
      <c r="L259" s="25"/>
    </row>
    <row r="260" spans="2:12" ht="12.75">
      <c r="B260" s="25"/>
      <c r="C260" s="25"/>
      <c r="D260" s="25"/>
      <c r="E260" s="25"/>
      <c r="F260" s="25"/>
      <c r="G260" s="25"/>
      <c r="H260" s="25"/>
      <c r="I260" s="25"/>
      <c r="K260" s="25"/>
      <c r="L260" s="25"/>
    </row>
    <row r="261" spans="2:12" ht="12.75">
      <c r="B261" s="25"/>
      <c r="C261" s="25"/>
      <c r="D261" s="25"/>
      <c r="E261" s="25"/>
      <c r="F261" s="25"/>
      <c r="G261" s="25"/>
      <c r="H261" s="25"/>
      <c r="I261" s="25"/>
      <c r="K261" s="25"/>
      <c r="L261" s="25"/>
    </row>
    <row r="262" spans="2:12" ht="12.75">
      <c r="B262" s="25"/>
      <c r="C262" s="25"/>
      <c r="D262" s="25"/>
      <c r="E262" s="25"/>
      <c r="F262" s="25"/>
      <c r="G262" s="25"/>
      <c r="H262" s="25"/>
      <c r="I262" s="25"/>
      <c r="K262" s="25"/>
      <c r="L262" s="25"/>
    </row>
    <row r="263" spans="2:12" ht="12.75">
      <c r="B263" s="25"/>
      <c r="C263" s="25"/>
      <c r="D263" s="25"/>
      <c r="E263" s="25"/>
      <c r="F263" s="25"/>
      <c r="G263" s="25"/>
      <c r="H263" s="25"/>
      <c r="I263" s="25"/>
      <c r="K263" s="25"/>
      <c r="L263" s="25"/>
    </row>
    <row r="264" spans="2:12" ht="12.75">
      <c r="B264" s="25"/>
      <c r="C264" s="25"/>
      <c r="D264" s="25"/>
      <c r="E264" s="25"/>
      <c r="F264" s="25"/>
      <c r="G264" s="25"/>
      <c r="H264" s="25"/>
      <c r="I264" s="25"/>
      <c r="K264" s="25"/>
      <c r="L264" s="25"/>
    </row>
    <row r="265" spans="2:12" ht="12.75">
      <c r="B265" s="25"/>
      <c r="C265" s="25"/>
      <c r="D265" s="25"/>
      <c r="E265" s="25"/>
      <c r="F265" s="25"/>
      <c r="G265" s="25"/>
      <c r="H265" s="25"/>
      <c r="I265" s="25"/>
      <c r="K265" s="25"/>
      <c r="L265" s="25"/>
    </row>
    <row r="266" spans="2:12" ht="12.75">
      <c r="B266" s="25"/>
      <c r="C266" s="25"/>
      <c r="D266" s="25"/>
      <c r="E266" s="25"/>
      <c r="F266" s="25"/>
      <c r="G266" s="25"/>
      <c r="H266" s="25"/>
      <c r="I266" s="25"/>
      <c r="K266" s="25"/>
      <c r="L266" s="25"/>
    </row>
    <row r="267" spans="2:12" ht="12.75">
      <c r="B267" s="25"/>
      <c r="C267" s="25"/>
      <c r="D267" s="25"/>
      <c r="E267" s="25"/>
      <c r="F267" s="25"/>
      <c r="G267" s="25"/>
      <c r="H267" s="25"/>
      <c r="I267" s="25"/>
      <c r="K267" s="25"/>
      <c r="L267" s="25"/>
    </row>
    <row r="268" spans="2:12" ht="12.75">
      <c r="B268" s="25"/>
      <c r="C268" s="25"/>
      <c r="D268" s="25"/>
      <c r="E268" s="25"/>
      <c r="F268" s="25"/>
      <c r="G268" s="25"/>
      <c r="H268" s="25"/>
      <c r="I268" s="25"/>
      <c r="K268" s="25"/>
      <c r="L268" s="25"/>
    </row>
    <row r="269" spans="2:12" ht="12.75">
      <c r="B269" s="25"/>
      <c r="C269" s="25"/>
      <c r="D269" s="25"/>
      <c r="E269" s="25"/>
      <c r="F269" s="25"/>
      <c r="G269" s="25"/>
      <c r="H269" s="25"/>
      <c r="I269" s="25"/>
      <c r="K269" s="25"/>
      <c r="L269" s="25"/>
    </row>
    <row r="270" spans="2:12" ht="12.75">
      <c r="B270" s="25"/>
      <c r="C270" s="25"/>
      <c r="D270" s="25"/>
      <c r="E270" s="25"/>
      <c r="F270" s="25"/>
      <c r="G270" s="25"/>
      <c r="H270" s="25"/>
      <c r="I270" s="25"/>
      <c r="K270" s="25"/>
      <c r="L270" s="25"/>
    </row>
    <row r="271" spans="2:12" ht="12.75">
      <c r="B271" s="25"/>
      <c r="C271" s="25"/>
      <c r="D271" s="25"/>
      <c r="E271" s="25"/>
      <c r="F271" s="25"/>
      <c r="G271" s="25"/>
      <c r="H271" s="25"/>
      <c r="I271" s="25"/>
      <c r="K271" s="25"/>
      <c r="L271" s="25"/>
    </row>
    <row r="272" spans="2:12" ht="12.75">
      <c r="B272" s="25"/>
      <c r="C272" s="25"/>
      <c r="D272" s="25"/>
      <c r="E272" s="25"/>
      <c r="F272" s="25"/>
      <c r="G272" s="25"/>
      <c r="H272" s="25"/>
      <c r="I272" s="25"/>
      <c r="K272" s="25"/>
      <c r="L272" s="25"/>
    </row>
    <row r="273" spans="2:12" ht="12.75">
      <c r="B273" s="25"/>
      <c r="C273" s="25"/>
      <c r="D273" s="25"/>
      <c r="E273" s="25"/>
      <c r="F273" s="25"/>
      <c r="G273" s="25"/>
      <c r="H273" s="25"/>
      <c r="I273" s="25"/>
      <c r="K273" s="25"/>
      <c r="L273" s="25"/>
    </row>
    <row r="274" spans="2:12" ht="12.75">
      <c r="B274" s="25"/>
      <c r="C274" s="25"/>
      <c r="D274" s="25"/>
      <c r="E274" s="25"/>
      <c r="F274" s="25"/>
      <c r="G274" s="25"/>
      <c r="H274" s="25"/>
      <c r="I274" s="25"/>
      <c r="K274" s="25"/>
      <c r="L274" s="25"/>
    </row>
    <row r="275" spans="2:12" ht="12.75">
      <c r="B275" s="25"/>
      <c r="C275" s="25"/>
      <c r="D275" s="25"/>
      <c r="E275" s="25"/>
      <c r="F275" s="25"/>
      <c r="G275" s="25"/>
      <c r="H275" s="25"/>
      <c r="I275" s="25"/>
      <c r="K275" s="25"/>
      <c r="L275" s="25"/>
    </row>
    <row r="276" spans="2:12" ht="12.75">
      <c r="B276" s="25"/>
      <c r="C276" s="25"/>
      <c r="D276" s="25"/>
      <c r="E276" s="25"/>
      <c r="F276" s="25"/>
      <c r="G276" s="25"/>
      <c r="H276" s="25"/>
      <c r="I276" s="25"/>
      <c r="K276" s="25"/>
      <c r="L276" s="25"/>
    </row>
    <row r="277" spans="2:12" ht="12.75">
      <c r="B277" s="25"/>
      <c r="C277" s="25"/>
      <c r="D277" s="25"/>
      <c r="E277" s="25"/>
      <c r="F277" s="25"/>
      <c r="G277" s="25"/>
      <c r="H277" s="25"/>
      <c r="I277" s="25"/>
      <c r="K277" s="25"/>
      <c r="L277" s="25"/>
    </row>
    <row r="278" spans="2:12" ht="12.75">
      <c r="B278" s="25"/>
      <c r="C278" s="25"/>
      <c r="D278" s="25"/>
      <c r="E278" s="25"/>
      <c r="F278" s="25"/>
      <c r="G278" s="25"/>
      <c r="H278" s="25"/>
      <c r="I278" s="25"/>
      <c r="K278" s="25"/>
      <c r="L278" s="25"/>
    </row>
    <row r="279" spans="2:12" ht="12.75">
      <c r="B279" s="25"/>
      <c r="C279" s="25"/>
      <c r="D279" s="25"/>
      <c r="E279" s="25"/>
      <c r="F279" s="25"/>
      <c r="G279" s="25"/>
      <c r="H279" s="25"/>
      <c r="I279" s="25"/>
      <c r="K279" s="25"/>
      <c r="L279" s="25"/>
    </row>
    <row r="280" spans="2:12" ht="12.75">
      <c r="B280" s="25"/>
      <c r="C280" s="25"/>
      <c r="D280" s="25"/>
      <c r="E280" s="25"/>
      <c r="F280" s="25"/>
      <c r="G280" s="25"/>
      <c r="H280" s="25"/>
      <c r="I280" s="25"/>
      <c r="K280" s="25"/>
      <c r="L280" s="25"/>
    </row>
    <row r="281" spans="2:12" ht="12.75">
      <c r="B281" s="25"/>
      <c r="C281" s="25"/>
      <c r="D281" s="25"/>
      <c r="E281" s="25"/>
      <c r="F281" s="25"/>
      <c r="G281" s="25"/>
      <c r="H281" s="25"/>
      <c r="I281" s="25"/>
      <c r="K281" s="25"/>
      <c r="L281" s="25"/>
    </row>
    <row r="282" spans="2:12" ht="12.75">
      <c r="B282" s="25"/>
      <c r="C282" s="25"/>
      <c r="D282" s="25"/>
      <c r="E282" s="25"/>
      <c r="F282" s="25"/>
      <c r="G282" s="25"/>
      <c r="H282" s="25"/>
      <c r="I282" s="25"/>
      <c r="K282" s="25"/>
      <c r="L282" s="25"/>
    </row>
    <row r="283" spans="2:12" ht="12.75">
      <c r="B283" s="25"/>
      <c r="C283" s="25"/>
      <c r="D283" s="25"/>
      <c r="E283" s="25"/>
      <c r="F283" s="25"/>
      <c r="G283" s="25"/>
      <c r="H283" s="25"/>
      <c r="I283" s="25"/>
      <c r="K283" s="25"/>
      <c r="L283" s="25"/>
    </row>
    <row r="284" spans="2:12" ht="12.75">
      <c r="B284" s="25"/>
      <c r="C284" s="25"/>
      <c r="D284" s="25"/>
      <c r="E284" s="25"/>
      <c r="F284" s="25"/>
      <c r="G284" s="25"/>
      <c r="H284" s="25"/>
      <c r="I284" s="25"/>
      <c r="K284" s="25"/>
      <c r="L284" s="25"/>
    </row>
    <row r="285" spans="2:12" ht="12.75">
      <c r="B285" s="25"/>
      <c r="C285" s="25"/>
      <c r="D285" s="25"/>
      <c r="E285" s="25"/>
      <c r="F285" s="25"/>
      <c r="G285" s="25"/>
      <c r="H285" s="25"/>
      <c r="I285" s="25"/>
      <c r="K285" s="25"/>
      <c r="L285" s="25"/>
    </row>
    <row r="286" spans="2:12" ht="12.75">
      <c r="B286" s="25"/>
      <c r="C286" s="25"/>
      <c r="D286" s="25"/>
      <c r="E286" s="25"/>
      <c r="F286" s="25"/>
      <c r="G286" s="25"/>
      <c r="H286" s="25"/>
      <c r="I286" s="25"/>
      <c r="K286" s="25"/>
      <c r="L286" s="25"/>
    </row>
    <row r="287" spans="2:12" ht="12.75">
      <c r="B287" s="25"/>
      <c r="C287" s="25"/>
      <c r="D287" s="25"/>
      <c r="E287" s="25"/>
      <c r="F287" s="25"/>
      <c r="G287" s="25"/>
      <c r="H287" s="25"/>
      <c r="I287" s="25"/>
      <c r="K287" s="25"/>
      <c r="L287" s="25"/>
    </row>
    <row r="288" spans="2:12" ht="12.75">
      <c r="B288" s="25"/>
      <c r="C288" s="25"/>
      <c r="D288" s="25"/>
      <c r="E288" s="25"/>
      <c r="F288" s="25"/>
      <c r="G288" s="25"/>
      <c r="H288" s="25"/>
      <c r="I288" s="25"/>
      <c r="K288" s="25"/>
      <c r="L288" s="25"/>
    </row>
    <row r="289" spans="2:12" ht="12.75">
      <c r="B289" s="25"/>
      <c r="C289" s="25"/>
      <c r="D289" s="25"/>
      <c r="E289" s="25"/>
      <c r="F289" s="25"/>
      <c r="G289" s="25"/>
      <c r="H289" s="25"/>
      <c r="I289" s="25"/>
      <c r="K289" s="25"/>
      <c r="L289" s="25"/>
    </row>
    <row r="290" spans="2:12" ht="12.75">
      <c r="B290" s="25"/>
      <c r="C290" s="25"/>
      <c r="D290" s="25"/>
      <c r="E290" s="25"/>
      <c r="F290" s="25"/>
      <c r="G290" s="25"/>
      <c r="H290" s="25"/>
      <c r="I290" s="25"/>
      <c r="K290" s="25"/>
      <c r="L290" s="25"/>
    </row>
    <row r="291" spans="2:12" ht="12.75">
      <c r="B291" s="25"/>
      <c r="C291" s="25"/>
      <c r="D291" s="25"/>
      <c r="E291" s="25"/>
      <c r="F291" s="25"/>
      <c r="G291" s="25"/>
      <c r="H291" s="25"/>
      <c r="I291" s="25"/>
      <c r="K291" s="25"/>
      <c r="L291" s="25"/>
    </row>
    <row r="292" spans="2:12" ht="12.75">
      <c r="B292" s="25"/>
      <c r="C292" s="25"/>
      <c r="D292" s="25"/>
      <c r="E292" s="25"/>
      <c r="F292" s="25"/>
      <c r="G292" s="25"/>
      <c r="H292" s="25"/>
      <c r="I292" s="25"/>
      <c r="K292" s="25"/>
      <c r="L292" s="25"/>
    </row>
    <row r="293" spans="2:12" ht="12.75">
      <c r="B293" s="25"/>
      <c r="C293" s="25"/>
      <c r="D293" s="25"/>
      <c r="E293" s="25"/>
      <c r="F293" s="25"/>
      <c r="G293" s="25"/>
      <c r="H293" s="25"/>
      <c r="I293" s="25"/>
      <c r="K293" s="25"/>
      <c r="L293" s="25"/>
    </row>
    <row r="294" spans="2:12" ht="12.75">
      <c r="B294" s="25"/>
      <c r="C294" s="25"/>
      <c r="D294" s="25"/>
      <c r="E294" s="25"/>
      <c r="F294" s="25"/>
      <c r="G294" s="25"/>
      <c r="H294" s="25"/>
      <c r="I294" s="25"/>
      <c r="K294" s="25"/>
      <c r="L294" s="25"/>
    </row>
    <row r="295" spans="2:12" ht="12.75">
      <c r="B295" s="25"/>
      <c r="C295" s="25"/>
      <c r="D295" s="25"/>
      <c r="E295" s="25"/>
      <c r="F295" s="25"/>
      <c r="G295" s="25"/>
      <c r="H295" s="25"/>
      <c r="I295" s="25"/>
      <c r="K295" s="25"/>
      <c r="L295" s="25"/>
    </row>
    <row r="296" spans="2:12" ht="12.75">
      <c r="B296" s="25"/>
      <c r="C296" s="25"/>
      <c r="D296" s="25"/>
      <c r="E296" s="25"/>
      <c r="F296" s="25"/>
      <c r="G296" s="25"/>
      <c r="H296" s="25"/>
      <c r="I296" s="25"/>
      <c r="K296" s="25"/>
      <c r="L296" s="25"/>
    </row>
    <row r="297" spans="2:12" ht="12.75">
      <c r="B297" s="25"/>
      <c r="C297" s="25"/>
      <c r="D297" s="25"/>
      <c r="E297" s="25"/>
      <c r="F297" s="25"/>
      <c r="G297" s="25"/>
      <c r="H297" s="25"/>
      <c r="I297" s="25"/>
      <c r="K297" s="25"/>
      <c r="L297" s="25"/>
    </row>
    <row r="298" spans="2:12" ht="12.75">
      <c r="B298" s="25"/>
      <c r="C298" s="25"/>
      <c r="D298" s="25"/>
      <c r="E298" s="25"/>
      <c r="F298" s="25"/>
      <c r="G298" s="25"/>
      <c r="H298" s="25"/>
      <c r="I298" s="25"/>
      <c r="K298" s="25"/>
      <c r="L298" s="25"/>
    </row>
    <row r="299" spans="2:12" ht="12.75">
      <c r="B299" s="25"/>
      <c r="C299" s="25"/>
      <c r="D299" s="25"/>
      <c r="E299" s="25"/>
      <c r="F299" s="25"/>
      <c r="G299" s="25"/>
      <c r="H299" s="25"/>
      <c r="I299" s="25"/>
      <c r="K299" s="25"/>
      <c r="L299" s="25"/>
    </row>
    <row r="300" spans="2:12" ht="12.75">
      <c r="B300" s="25"/>
      <c r="C300" s="25"/>
      <c r="D300" s="25"/>
      <c r="E300" s="25"/>
      <c r="F300" s="25"/>
      <c r="G300" s="25"/>
      <c r="H300" s="25"/>
      <c r="I300" s="25"/>
      <c r="K300" s="25"/>
      <c r="L300" s="25"/>
    </row>
    <row r="301" spans="2:12" ht="12.75">
      <c r="B301" s="25"/>
      <c r="C301" s="25"/>
      <c r="D301" s="25"/>
      <c r="E301" s="25"/>
      <c r="F301" s="25"/>
      <c r="G301" s="25"/>
      <c r="H301" s="25"/>
      <c r="I301" s="25"/>
      <c r="K301" s="25"/>
      <c r="L301" s="25"/>
    </row>
    <row r="302" spans="2:12" ht="12.75">
      <c r="B302" s="25"/>
      <c r="C302" s="25"/>
      <c r="D302" s="25"/>
      <c r="E302" s="25"/>
      <c r="F302" s="25"/>
      <c r="G302" s="25"/>
      <c r="H302" s="25"/>
      <c r="I302" s="25"/>
      <c r="K302" s="25"/>
      <c r="L302" s="25"/>
    </row>
    <row r="303" spans="2:12" ht="12.75">
      <c r="B303" s="25"/>
      <c r="C303" s="25"/>
      <c r="D303" s="25"/>
      <c r="E303" s="25"/>
      <c r="F303" s="25"/>
      <c r="G303" s="25"/>
      <c r="H303" s="25"/>
      <c r="I303" s="25"/>
      <c r="K303" s="25"/>
      <c r="L303" s="25"/>
    </row>
    <row r="304" spans="2:12" ht="12.75">
      <c r="B304" s="25"/>
      <c r="C304" s="25"/>
      <c r="D304" s="25"/>
      <c r="E304" s="25"/>
      <c r="F304" s="25"/>
      <c r="G304" s="25"/>
      <c r="H304" s="25"/>
      <c r="I304" s="25"/>
      <c r="K304" s="25"/>
      <c r="L304" s="25"/>
    </row>
    <row r="305" spans="2:12" ht="12.75">
      <c r="B305" s="25"/>
      <c r="C305" s="25"/>
      <c r="D305" s="25"/>
      <c r="E305" s="25"/>
      <c r="F305" s="25"/>
      <c r="G305" s="25"/>
      <c r="H305" s="25"/>
      <c r="I305" s="25"/>
      <c r="K305" s="25"/>
      <c r="L305" s="25"/>
    </row>
    <row r="306" spans="2:12" ht="12.75">
      <c r="B306" s="25"/>
      <c r="C306" s="25"/>
      <c r="D306" s="25"/>
      <c r="E306" s="25"/>
      <c r="F306" s="25"/>
      <c r="G306" s="25"/>
      <c r="H306" s="25"/>
      <c r="I306" s="25"/>
      <c r="K306" s="25"/>
      <c r="L306" s="25"/>
    </row>
    <row r="307" spans="2:12" ht="12.75">
      <c r="B307" s="25"/>
      <c r="C307" s="25"/>
      <c r="D307" s="25"/>
      <c r="E307" s="25"/>
      <c r="F307" s="25"/>
      <c r="G307" s="25"/>
      <c r="H307" s="25"/>
      <c r="I307" s="25"/>
      <c r="K307" s="25"/>
      <c r="L307" s="25"/>
    </row>
    <row r="308" spans="2:12" ht="12.75">
      <c r="B308" s="25"/>
      <c r="C308" s="25"/>
      <c r="D308" s="25"/>
      <c r="E308" s="25"/>
      <c r="F308" s="25"/>
      <c r="G308" s="25"/>
      <c r="H308" s="25"/>
      <c r="I308" s="25"/>
      <c r="K308" s="25"/>
      <c r="L308" s="25"/>
    </row>
    <row r="309" spans="2:12" ht="12.75">
      <c r="B309" s="25"/>
      <c r="C309" s="25"/>
      <c r="D309" s="25"/>
      <c r="E309" s="25"/>
      <c r="F309" s="25"/>
      <c r="G309" s="25"/>
      <c r="H309" s="25"/>
      <c r="I309" s="25"/>
      <c r="K309" s="25"/>
      <c r="L309" s="25"/>
    </row>
    <row r="310" spans="2:12" ht="12.75">
      <c r="B310" s="25"/>
      <c r="C310" s="25"/>
      <c r="D310" s="25"/>
      <c r="E310" s="25"/>
      <c r="F310" s="25"/>
      <c r="G310" s="25"/>
      <c r="H310" s="25"/>
      <c r="I310" s="25"/>
      <c r="K310" s="25"/>
      <c r="L310" s="25"/>
    </row>
    <row r="311" spans="2:12" ht="12.75">
      <c r="B311" s="25"/>
      <c r="C311" s="25"/>
      <c r="D311" s="25"/>
      <c r="E311" s="25"/>
      <c r="F311" s="25"/>
      <c r="G311" s="25"/>
      <c r="H311" s="25"/>
      <c r="I311" s="25"/>
      <c r="K311" s="25"/>
      <c r="L311" s="25"/>
    </row>
    <row r="312" spans="2:12" ht="12.75">
      <c r="B312" s="25"/>
      <c r="C312" s="25"/>
      <c r="D312" s="25"/>
      <c r="E312" s="25"/>
      <c r="F312" s="25"/>
      <c r="G312" s="25"/>
      <c r="H312" s="25"/>
      <c r="I312" s="25"/>
      <c r="K312" s="25"/>
      <c r="L312" s="25"/>
    </row>
    <row r="313" spans="2:12" ht="12.75">
      <c r="B313" s="25"/>
      <c r="C313" s="25"/>
      <c r="D313" s="25"/>
      <c r="E313" s="25"/>
      <c r="F313" s="25"/>
      <c r="G313" s="25"/>
      <c r="H313" s="25"/>
      <c r="I313" s="25"/>
      <c r="K313" s="25"/>
      <c r="L313" s="25"/>
    </row>
    <row r="314" spans="2:12" ht="12.75">
      <c r="B314" s="25"/>
      <c r="C314" s="25"/>
      <c r="D314" s="25"/>
      <c r="E314" s="25"/>
      <c r="F314" s="25"/>
      <c r="G314" s="25"/>
      <c r="H314" s="25"/>
      <c r="I314" s="25"/>
      <c r="K314" s="25"/>
      <c r="L314" s="25"/>
    </row>
    <row r="315" spans="2:12" ht="12.75">
      <c r="B315" s="25"/>
      <c r="C315" s="25"/>
      <c r="D315" s="25"/>
      <c r="E315" s="25"/>
      <c r="F315" s="25"/>
      <c r="G315" s="25"/>
      <c r="H315" s="25"/>
      <c r="I315" s="25"/>
      <c r="K315" s="25"/>
      <c r="L315" s="25"/>
    </row>
    <row r="316" spans="2:12" ht="12.75">
      <c r="B316" s="25"/>
      <c r="C316" s="25"/>
      <c r="D316" s="25"/>
      <c r="E316" s="25"/>
      <c r="F316" s="25"/>
      <c r="G316" s="25"/>
      <c r="H316" s="25"/>
      <c r="I316" s="25"/>
      <c r="K316" s="25"/>
      <c r="L316" s="25"/>
    </row>
    <row r="317" spans="2:12" ht="12.75">
      <c r="B317" s="25"/>
      <c r="C317" s="25"/>
      <c r="D317" s="25"/>
      <c r="E317" s="25"/>
      <c r="F317" s="25"/>
      <c r="G317" s="25"/>
      <c r="H317" s="25"/>
      <c r="I317" s="25"/>
      <c r="K317" s="25"/>
      <c r="L317" s="25"/>
    </row>
    <row r="318" spans="2:12" ht="12.75">
      <c r="B318" s="25"/>
      <c r="C318" s="25"/>
      <c r="D318" s="25"/>
      <c r="E318" s="25"/>
      <c r="F318" s="25"/>
      <c r="G318" s="25"/>
      <c r="H318" s="25"/>
      <c r="I318" s="25"/>
      <c r="K318" s="25"/>
      <c r="L318" s="25"/>
    </row>
    <row r="319" spans="2:12" ht="12.75">
      <c r="B319" s="25"/>
      <c r="C319" s="25"/>
      <c r="D319" s="25"/>
      <c r="E319" s="25"/>
      <c r="F319" s="25"/>
      <c r="G319" s="25"/>
      <c r="H319" s="25"/>
      <c r="I319" s="25"/>
      <c r="K319" s="25"/>
      <c r="L319" s="25"/>
    </row>
    <row r="320" spans="2:12" ht="12.75">
      <c r="B320" s="25"/>
      <c r="C320" s="25"/>
      <c r="D320" s="25"/>
      <c r="E320" s="25"/>
      <c r="F320" s="25"/>
      <c r="G320" s="25"/>
      <c r="H320" s="25"/>
      <c r="I320" s="25"/>
      <c r="K320" s="25"/>
      <c r="L320" s="25"/>
    </row>
    <row r="321" spans="2:12" ht="12.75">
      <c r="B321" s="25"/>
      <c r="C321" s="25"/>
      <c r="D321" s="25"/>
      <c r="E321" s="25"/>
      <c r="F321" s="25"/>
      <c r="G321" s="25"/>
      <c r="H321" s="25"/>
      <c r="I321" s="25"/>
      <c r="K321" s="25"/>
      <c r="L321" s="25"/>
    </row>
    <row r="322" spans="2:12" ht="12.75">
      <c r="B322" s="25"/>
      <c r="C322" s="25"/>
      <c r="D322" s="25"/>
      <c r="E322" s="25"/>
      <c r="F322" s="25"/>
      <c r="G322" s="25"/>
      <c r="H322" s="25"/>
      <c r="I322" s="25"/>
      <c r="K322" s="25"/>
      <c r="L322" s="25"/>
    </row>
    <row r="323" spans="2:12" ht="12.75">
      <c r="B323" s="25"/>
      <c r="C323" s="25"/>
      <c r="D323" s="25"/>
      <c r="E323" s="25"/>
      <c r="F323" s="25"/>
      <c r="G323" s="25"/>
      <c r="H323" s="25"/>
      <c r="I323" s="25"/>
      <c r="K323" s="25"/>
      <c r="L323" s="25"/>
    </row>
    <row r="324" spans="2:12" ht="12.75">
      <c r="B324" s="25"/>
      <c r="C324" s="25"/>
      <c r="D324" s="25"/>
      <c r="E324" s="25"/>
      <c r="F324" s="25"/>
      <c r="G324" s="25"/>
      <c r="H324" s="25"/>
      <c r="I324" s="25"/>
      <c r="K324" s="25"/>
      <c r="L324" s="25"/>
    </row>
    <row r="325" spans="2:12" ht="12.75">
      <c r="B325" s="25"/>
      <c r="C325" s="25"/>
      <c r="D325" s="25"/>
      <c r="E325" s="25"/>
      <c r="F325" s="25"/>
      <c r="G325" s="25"/>
      <c r="H325" s="25"/>
      <c r="I325" s="25"/>
      <c r="K325" s="25"/>
      <c r="L325" s="25"/>
    </row>
    <row r="326" spans="2:12" ht="12.75">
      <c r="B326" s="25"/>
      <c r="C326" s="25"/>
      <c r="D326" s="25"/>
      <c r="E326" s="25"/>
      <c r="F326" s="25"/>
      <c r="G326" s="25"/>
      <c r="H326" s="25"/>
      <c r="I326" s="25"/>
      <c r="K326" s="25"/>
      <c r="L326" s="25"/>
    </row>
    <row r="327" spans="2:12" ht="12.75">
      <c r="B327" s="25"/>
      <c r="C327" s="25"/>
      <c r="D327" s="25"/>
      <c r="E327" s="25"/>
      <c r="F327" s="25"/>
      <c r="G327" s="25"/>
      <c r="H327" s="25"/>
      <c r="I327" s="25"/>
      <c r="K327" s="25"/>
      <c r="L327" s="25"/>
    </row>
    <row r="328" spans="2:12" ht="12.75">
      <c r="B328" s="25"/>
      <c r="C328" s="25"/>
      <c r="D328" s="25"/>
      <c r="E328" s="25"/>
      <c r="F328" s="25"/>
      <c r="G328" s="25"/>
      <c r="H328" s="25"/>
      <c r="I328" s="25"/>
      <c r="K328" s="25"/>
      <c r="L328" s="25"/>
    </row>
    <row r="329" spans="2:12" ht="12.75">
      <c r="B329" s="25"/>
      <c r="C329" s="25"/>
      <c r="D329" s="25"/>
      <c r="E329" s="25"/>
      <c r="F329" s="25"/>
      <c r="G329" s="25"/>
      <c r="H329" s="25"/>
      <c r="I329" s="25"/>
      <c r="K329" s="25"/>
      <c r="L329" s="25"/>
    </row>
    <row r="330" spans="2:12" ht="12.75">
      <c r="B330" s="25"/>
      <c r="C330" s="25"/>
      <c r="D330" s="25"/>
      <c r="E330" s="25"/>
      <c r="F330" s="25"/>
      <c r="G330" s="25"/>
      <c r="H330" s="25"/>
      <c r="I330" s="25"/>
      <c r="K330" s="25"/>
      <c r="L330" s="25"/>
    </row>
    <row r="331" spans="2:12" ht="12.75">
      <c r="B331" s="25"/>
      <c r="C331" s="25"/>
      <c r="D331" s="25"/>
      <c r="E331" s="25"/>
      <c r="F331" s="25"/>
      <c r="G331" s="25"/>
      <c r="H331" s="25"/>
      <c r="I331" s="25"/>
      <c r="K331" s="25"/>
      <c r="L331" s="25"/>
    </row>
    <row r="332" spans="2:12" ht="12.75">
      <c r="B332" s="25"/>
      <c r="C332" s="25"/>
      <c r="D332" s="25"/>
      <c r="E332" s="25"/>
      <c r="F332" s="25"/>
      <c r="G332" s="25"/>
      <c r="H332" s="25"/>
      <c r="I332" s="25"/>
      <c r="K332" s="25"/>
      <c r="L332" s="25"/>
    </row>
    <row r="333" spans="2:12" ht="12.75">
      <c r="B333" s="25"/>
      <c r="C333" s="25"/>
      <c r="D333" s="25"/>
      <c r="E333" s="25"/>
      <c r="F333" s="25"/>
      <c r="G333" s="25"/>
      <c r="H333" s="25"/>
      <c r="I333" s="25"/>
      <c r="K333" s="25"/>
      <c r="L333" s="25"/>
    </row>
    <row r="334" spans="2:12" ht="12.75">
      <c r="B334" s="25"/>
      <c r="C334" s="25"/>
      <c r="D334" s="25"/>
      <c r="E334" s="25"/>
      <c r="F334" s="25"/>
      <c r="G334" s="25"/>
      <c r="H334" s="25"/>
      <c r="I334" s="25"/>
      <c r="K334" s="25"/>
      <c r="L334" s="25"/>
    </row>
    <row r="335" spans="2:12" ht="12.75">
      <c r="B335" s="25"/>
      <c r="C335" s="25"/>
      <c r="D335" s="25"/>
      <c r="E335" s="25"/>
      <c r="F335" s="25"/>
      <c r="G335" s="25"/>
      <c r="H335" s="25"/>
      <c r="I335" s="25"/>
      <c r="K335" s="25"/>
      <c r="L335" s="25"/>
    </row>
    <row r="336" spans="2:12" ht="12.75">
      <c r="B336" s="25"/>
      <c r="C336" s="25"/>
      <c r="D336" s="25"/>
      <c r="E336" s="25"/>
      <c r="F336" s="25"/>
      <c r="G336" s="25"/>
      <c r="H336" s="25"/>
      <c r="I336" s="25"/>
      <c r="K336" s="25"/>
      <c r="L336" s="25"/>
    </row>
    <row r="337" spans="2:12" ht="12.75">
      <c r="B337" s="25"/>
      <c r="C337" s="25"/>
      <c r="D337" s="25"/>
      <c r="E337" s="25"/>
      <c r="F337" s="25"/>
      <c r="G337" s="25"/>
      <c r="H337" s="25"/>
      <c r="I337" s="25"/>
      <c r="K337" s="25"/>
      <c r="L337" s="25"/>
    </row>
    <row r="338" spans="2:12" ht="12.75">
      <c r="B338" s="25"/>
      <c r="C338" s="25"/>
      <c r="D338" s="25"/>
      <c r="E338" s="25"/>
      <c r="F338" s="25"/>
      <c r="G338" s="25"/>
      <c r="H338" s="25"/>
      <c r="I338" s="25"/>
      <c r="K338" s="25"/>
      <c r="L338" s="25"/>
    </row>
    <row r="339" spans="2:12" ht="12.75">
      <c r="B339" s="25"/>
      <c r="C339" s="25"/>
      <c r="D339" s="25"/>
      <c r="E339" s="25"/>
      <c r="F339" s="25"/>
      <c r="G339" s="25"/>
      <c r="H339" s="25"/>
      <c r="I339" s="25"/>
      <c r="K339" s="25"/>
      <c r="L339" s="25"/>
    </row>
    <row r="340" spans="2:12" ht="12.75">
      <c r="B340" s="25"/>
      <c r="C340" s="25"/>
      <c r="D340" s="25"/>
      <c r="E340" s="25"/>
      <c r="F340" s="25"/>
      <c r="G340" s="25"/>
      <c r="H340" s="25"/>
      <c r="I340" s="25"/>
      <c r="K340" s="25"/>
      <c r="L340" s="25"/>
    </row>
    <row r="341" spans="2:12" ht="12.75">
      <c r="B341" s="25"/>
      <c r="C341" s="25"/>
      <c r="D341" s="25"/>
      <c r="E341" s="25"/>
      <c r="F341" s="25"/>
      <c r="G341" s="25"/>
      <c r="H341" s="25"/>
      <c r="I341" s="25"/>
      <c r="K341" s="25"/>
      <c r="L341" s="25"/>
    </row>
    <row r="342" spans="2:12" ht="12.75">
      <c r="B342" s="25"/>
      <c r="C342" s="25"/>
      <c r="D342" s="25"/>
      <c r="E342" s="25"/>
      <c r="F342" s="25"/>
      <c r="G342" s="25"/>
      <c r="H342" s="25"/>
      <c r="I342" s="25"/>
      <c r="K342" s="25"/>
      <c r="L342" s="25"/>
    </row>
    <row r="343" spans="2:12" ht="12.75">
      <c r="B343" s="25"/>
      <c r="C343" s="25"/>
      <c r="D343" s="25"/>
      <c r="E343" s="25"/>
      <c r="F343" s="25"/>
      <c r="G343" s="25"/>
      <c r="H343" s="25"/>
      <c r="I343" s="25"/>
      <c r="K343" s="25"/>
      <c r="L343" s="25"/>
    </row>
    <row r="344" spans="2:12" ht="12.75">
      <c r="B344" s="25"/>
      <c r="C344" s="25"/>
      <c r="D344" s="25"/>
      <c r="E344" s="25"/>
      <c r="F344" s="25"/>
      <c r="G344" s="25"/>
      <c r="H344" s="25"/>
      <c r="I344" s="25"/>
      <c r="K344" s="25"/>
      <c r="L344" s="25"/>
    </row>
    <row r="345" spans="2:12" ht="12.75">
      <c r="B345" s="25"/>
      <c r="C345" s="25"/>
      <c r="D345" s="25"/>
      <c r="E345" s="25"/>
      <c r="F345" s="25"/>
      <c r="G345" s="25"/>
      <c r="H345" s="25"/>
      <c r="I345" s="25"/>
      <c r="K345" s="25"/>
      <c r="L345" s="25"/>
    </row>
    <row r="346" spans="2:12" ht="12.75">
      <c r="B346" s="25"/>
      <c r="C346" s="25"/>
      <c r="D346" s="25"/>
      <c r="E346" s="25"/>
      <c r="F346" s="25"/>
      <c r="G346" s="25"/>
      <c r="H346" s="25"/>
      <c r="I346" s="25"/>
      <c r="K346" s="25"/>
      <c r="L346" s="25"/>
    </row>
    <row r="347" spans="2:12" ht="12.75">
      <c r="B347" s="25"/>
      <c r="C347" s="25"/>
      <c r="D347" s="25"/>
      <c r="E347" s="25"/>
      <c r="F347" s="25"/>
      <c r="G347" s="25"/>
      <c r="H347" s="25"/>
      <c r="I347" s="25"/>
      <c r="K347" s="25"/>
      <c r="L347" s="25"/>
    </row>
    <row r="348" spans="2:12" ht="12.75">
      <c r="B348" s="25"/>
      <c r="C348" s="25"/>
      <c r="D348" s="25"/>
      <c r="E348" s="25"/>
      <c r="F348" s="25"/>
      <c r="G348" s="25"/>
      <c r="H348" s="25"/>
      <c r="I348" s="25"/>
      <c r="K348" s="25"/>
      <c r="L348" s="25"/>
    </row>
    <row r="349" spans="2:12" ht="12.75">
      <c r="B349" s="25"/>
      <c r="C349" s="25"/>
      <c r="D349" s="25"/>
      <c r="E349" s="25"/>
      <c r="F349" s="25"/>
      <c r="G349" s="25"/>
      <c r="H349" s="25"/>
      <c r="I349" s="25"/>
      <c r="K349" s="25"/>
      <c r="L349" s="25"/>
    </row>
    <row r="350" spans="2:12" ht="12.75">
      <c r="B350" s="25"/>
      <c r="C350" s="25"/>
      <c r="D350" s="25"/>
      <c r="E350" s="25"/>
      <c r="F350" s="25"/>
      <c r="G350" s="25"/>
      <c r="H350" s="25"/>
      <c r="I350" s="25"/>
      <c r="K350" s="25"/>
      <c r="L350" s="25"/>
    </row>
    <row r="351" spans="2:12" ht="12.75">
      <c r="B351" s="25"/>
      <c r="C351" s="25"/>
      <c r="D351" s="25"/>
      <c r="E351" s="25"/>
      <c r="F351" s="25"/>
      <c r="G351" s="25"/>
      <c r="H351" s="25"/>
      <c r="I351" s="25"/>
      <c r="K351" s="25"/>
      <c r="L351" s="25"/>
    </row>
    <row r="352" spans="2:12" ht="12.75">
      <c r="B352" s="25"/>
      <c r="C352" s="25"/>
      <c r="D352" s="25"/>
      <c r="E352" s="25"/>
      <c r="F352" s="25"/>
      <c r="G352" s="25"/>
      <c r="H352" s="25"/>
      <c r="I352" s="25"/>
      <c r="K352" s="25"/>
      <c r="L352" s="25"/>
    </row>
    <row r="353" spans="2:12" ht="12.75">
      <c r="B353" s="25"/>
      <c r="C353" s="25"/>
      <c r="D353" s="25"/>
      <c r="E353" s="25"/>
      <c r="F353" s="25"/>
      <c r="G353" s="25"/>
      <c r="H353" s="25"/>
      <c r="I353" s="25"/>
      <c r="K353" s="25"/>
      <c r="L353" s="25"/>
    </row>
    <row r="354" spans="2:12" ht="12.75">
      <c r="B354" s="25"/>
      <c r="C354" s="25"/>
      <c r="D354" s="25"/>
      <c r="E354" s="25"/>
      <c r="F354" s="25"/>
      <c r="G354" s="25"/>
      <c r="H354" s="25"/>
      <c r="I354" s="25"/>
      <c r="K354" s="25"/>
      <c r="L354" s="25"/>
    </row>
    <row r="355" spans="2:12" ht="12.75">
      <c r="B355" s="25"/>
      <c r="C355" s="25"/>
      <c r="D355" s="25"/>
      <c r="E355" s="25"/>
      <c r="F355" s="25"/>
      <c r="G355" s="25"/>
      <c r="H355" s="25"/>
      <c r="I355" s="25"/>
      <c r="K355" s="25"/>
      <c r="L355" s="25"/>
    </row>
    <row r="356" spans="2:12" ht="12.75">
      <c r="B356" s="25"/>
      <c r="C356" s="25"/>
      <c r="D356" s="25"/>
      <c r="E356" s="25"/>
      <c r="F356" s="25"/>
      <c r="G356" s="25"/>
      <c r="H356" s="25"/>
      <c r="I356" s="25"/>
      <c r="K356" s="25"/>
      <c r="L356" s="25"/>
    </row>
    <row r="357" spans="2:12" ht="12.75">
      <c r="B357" s="25"/>
      <c r="C357" s="25"/>
      <c r="D357" s="25"/>
      <c r="E357" s="25"/>
      <c r="F357" s="25"/>
      <c r="G357" s="25"/>
      <c r="H357" s="25"/>
      <c r="I357" s="25"/>
      <c r="K357" s="25"/>
      <c r="L357" s="25"/>
    </row>
    <row r="358" spans="2:12" ht="12.75">
      <c r="B358" s="25"/>
      <c r="C358" s="25"/>
      <c r="D358" s="25"/>
      <c r="E358" s="25"/>
      <c r="F358" s="25"/>
      <c r="G358" s="25"/>
      <c r="H358" s="25"/>
      <c r="I358" s="25"/>
      <c r="K358" s="25"/>
      <c r="L358" s="25"/>
    </row>
    <row r="359" spans="2:12" ht="12.75">
      <c r="B359" s="25"/>
      <c r="C359" s="25"/>
      <c r="D359" s="25"/>
      <c r="E359" s="25"/>
      <c r="F359" s="25"/>
      <c r="G359" s="25"/>
      <c r="H359" s="25"/>
      <c r="I359" s="25"/>
      <c r="K359" s="25"/>
      <c r="L359" s="25"/>
    </row>
    <row r="360" spans="2:12" ht="12.75">
      <c r="B360" s="25"/>
      <c r="C360" s="25"/>
      <c r="D360" s="25"/>
      <c r="E360" s="25"/>
      <c r="F360" s="25"/>
      <c r="G360" s="25"/>
      <c r="H360" s="25"/>
      <c r="I360" s="25"/>
      <c r="K360" s="25"/>
      <c r="L360" s="25"/>
    </row>
    <row r="361" spans="2:12" ht="12.75">
      <c r="B361" s="25"/>
      <c r="C361" s="25"/>
      <c r="D361" s="25"/>
      <c r="E361" s="25"/>
      <c r="F361" s="25"/>
      <c r="G361" s="25"/>
      <c r="H361" s="25"/>
      <c r="I361" s="25"/>
      <c r="K361" s="25"/>
      <c r="L361" s="25"/>
    </row>
    <row r="362" spans="2:12" ht="12.75">
      <c r="B362" s="25"/>
      <c r="C362" s="25"/>
      <c r="D362" s="25"/>
      <c r="E362" s="25"/>
      <c r="F362" s="25"/>
      <c r="G362" s="25"/>
      <c r="H362" s="25"/>
      <c r="I362" s="25"/>
      <c r="K362" s="25"/>
      <c r="L362" s="25"/>
    </row>
    <row r="363" spans="2:12" ht="12.75">
      <c r="B363" s="25"/>
      <c r="C363" s="25"/>
      <c r="D363" s="25"/>
      <c r="E363" s="25"/>
      <c r="F363" s="25"/>
      <c r="G363" s="25"/>
      <c r="H363" s="25"/>
      <c r="I363" s="25"/>
      <c r="K363" s="25"/>
      <c r="L363" s="25"/>
    </row>
    <row r="364" spans="2:12" ht="12.75">
      <c r="B364" s="25"/>
      <c r="C364" s="25"/>
      <c r="D364" s="25"/>
      <c r="E364" s="25"/>
      <c r="F364" s="25"/>
      <c r="G364" s="25"/>
      <c r="H364" s="25"/>
      <c r="I364" s="25"/>
      <c r="K364" s="25"/>
      <c r="L364" s="25"/>
    </row>
    <row r="365" spans="2:12" ht="12.75">
      <c r="B365" s="25"/>
      <c r="C365" s="25"/>
      <c r="D365" s="25"/>
      <c r="E365" s="25"/>
      <c r="F365" s="25"/>
      <c r="G365" s="25"/>
      <c r="H365" s="25"/>
      <c r="I365" s="25"/>
      <c r="K365" s="25"/>
      <c r="L365" s="25"/>
    </row>
    <row r="366" spans="2:12" ht="12.75">
      <c r="B366" s="25"/>
      <c r="C366" s="25"/>
      <c r="D366" s="25"/>
      <c r="E366" s="25"/>
      <c r="F366" s="25"/>
      <c r="G366" s="25"/>
      <c r="H366" s="25"/>
      <c r="I366" s="25"/>
      <c r="K366" s="25"/>
      <c r="L366" s="25"/>
    </row>
    <row r="367" spans="2:12" ht="12.75">
      <c r="B367" s="25"/>
      <c r="C367" s="25"/>
      <c r="D367" s="25"/>
      <c r="E367" s="25"/>
      <c r="F367" s="25"/>
      <c r="G367" s="25"/>
      <c r="H367" s="25"/>
      <c r="I367" s="25"/>
      <c r="K367" s="25"/>
      <c r="L367" s="25"/>
    </row>
    <row r="368" spans="2:12" ht="12.75">
      <c r="B368" s="25"/>
      <c r="C368" s="25"/>
      <c r="D368" s="25"/>
      <c r="E368" s="25"/>
      <c r="F368" s="25"/>
      <c r="G368" s="25"/>
      <c r="H368" s="25"/>
      <c r="I368" s="25"/>
      <c r="K368" s="25"/>
      <c r="L368" s="25"/>
    </row>
    <row r="369" spans="2:12" ht="12.75">
      <c r="B369" s="25"/>
      <c r="C369" s="25"/>
      <c r="D369" s="25"/>
      <c r="E369" s="25"/>
      <c r="F369" s="25"/>
      <c r="G369" s="25"/>
      <c r="H369" s="25"/>
      <c r="I369" s="25"/>
      <c r="K369" s="25"/>
      <c r="L369" s="25"/>
    </row>
    <row r="370" spans="2:12" ht="12.75">
      <c r="B370" s="25"/>
      <c r="C370" s="25"/>
      <c r="D370" s="25"/>
      <c r="E370" s="25"/>
      <c r="F370" s="25"/>
      <c r="G370" s="25"/>
      <c r="H370" s="25"/>
      <c r="I370" s="25"/>
      <c r="K370" s="25"/>
      <c r="L370" s="25"/>
    </row>
    <row r="371" spans="2:12" ht="12.75">
      <c r="B371" s="25"/>
      <c r="C371" s="25"/>
      <c r="D371" s="25"/>
      <c r="E371" s="25"/>
      <c r="F371" s="25"/>
      <c r="G371" s="25"/>
      <c r="H371" s="25"/>
      <c r="I371" s="25"/>
      <c r="K371" s="25"/>
      <c r="L371" s="25"/>
    </row>
    <row r="372" spans="2:12" ht="12.75">
      <c r="B372" s="25"/>
      <c r="C372" s="25"/>
      <c r="D372" s="25"/>
      <c r="E372" s="25"/>
      <c r="F372" s="25"/>
      <c r="G372" s="25"/>
      <c r="H372" s="25"/>
      <c r="I372" s="25"/>
      <c r="K372" s="25"/>
      <c r="L372" s="25"/>
    </row>
    <row r="373" spans="2:12" ht="12.75">
      <c r="B373" s="25"/>
      <c r="C373" s="25"/>
      <c r="D373" s="25"/>
      <c r="E373" s="25"/>
      <c r="F373" s="25"/>
      <c r="G373" s="25"/>
      <c r="H373" s="25"/>
      <c r="I373" s="25"/>
      <c r="K373" s="25"/>
      <c r="L373" s="25"/>
    </row>
    <row r="374" spans="2:12" ht="12.75">
      <c r="B374" s="25"/>
      <c r="C374" s="25"/>
      <c r="D374" s="25"/>
      <c r="E374" s="25"/>
      <c r="F374" s="25"/>
      <c r="G374" s="25"/>
      <c r="H374" s="25"/>
      <c r="I374" s="25"/>
      <c r="K374" s="25"/>
      <c r="L374" s="25"/>
    </row>
    <row r="375" spans="2:12" ht="12.75">
      <c r="B375" s="25"/>
      <c r="C375" s="25"/>
      <c r="D375" s="25"/>
      <c r="E375" s="25"/>
      <c r="F375" s="25"/>
      <c r="G375" s="25"/>
      <c r="H375" s="25"/>
      <c r="I375" s="25"/>
      <c r="K375" s="25"/>
      <c r="L375" s="25"/>
    </row>
    <row r="376" spans="2:12" ht="12.75">
      <c r="B376" s="25"/>
      <c r="C376" s="25"/>
      <c r="D376" s="25"/>
      <c r="E376" s="25"/>
      <c r="F376" s="25"/>
      <c r="G376" s="25"/>
      <c r="H376" s="25"/>
      <c r="I376" s="25"/>
      <c r="K376" s="25"/>
      <c r="L376" s="25"/>
    </row>
    <row r="377" spans="2:12" ht="12.75">
      <c r="B377" s="25"/>
      <c r="C377" s="25"/>
      <c r="D377" s="25"/>
      <c r="E377" s="25"/>
      <c r="F377" s="25"/>
      <c r="G377" s="25"/>
      <c r="H377" s="25"/>
      <c r="I377" s="25"/>
      <c r="K377" s="25"/>
      <c r="L377" s="25"/>
    </row>
    <row r="378" spans="2:12" ht="12.75">
      <c r="B378" s="25"/>
      <c r="C378" s="25"/>
      <c r="D378" s="25"/>
      <c r="E378" s="25"/>
      <c r="F378" s="25"/>
      <c r="G378" s="25"/>
      <c r="H378" s="25"/>
      <c r="I378" s="25"/>
      <c r="K378" s="25"/>
      <c r="L378" s="25"/>
    </row>
    <row r="379" spans="2:12" ht="12.75">
      <c r="B379" s="25"/>
      <c r="C379" s="25"/>
      <c r="D379" s="25"/>
      <c r="E379" s="25"/>
      <c r="F379" s="25"/>
      <c r="G379" s="25"/>
      <c r="H379" s="25"/>
      <c r="I379" s="25"/>
      <c r="K379" s="25"/>
      <c r="L379" s="25"/>
    </row>
    <row r="380" spans="2:12" ht="12.75">
      <c r="B380" s="25"/>
      <c r="C380" s="25"/>
      <c r="D380" s="25"/>
      <c r="E380" s="25"/>
      <c r="F380" s="25"/>
      <c r="G380" s="25"/>
      <c r="H380" s="25"/>
      <c r="I380" s="25"/>
      <c r="K380" s="25"/>
      <c r="L380" s="25"/>
    </row>
    <row r="381" spans="2:12" ht="12.75">
      <c r="B381" s="25"/>
      <c r="C381" s="25"/>
      <c r="D381" s="25"/>
      <c r="E381" s="25"/>
      <c r="F381" s="25"/>
      <c r="G381" s="25"/>
      <c r="H381" s="25"/>
      <c r="I381" s="25"/>
      <c r="K381" s="25"/>
      <c r="L381" s="25"/>
    </row>
    <row r="382" spans="2:12" ht="12.75">
      <c r="B382" s="25"/>
      <c r="C382" s="25"/>
      <c r="D382" s="25"/>
      <c r="E382" s="25"/>
      <c r="F382" s="25"/>
      <c r="G382" s="25"/>
      <c r="H382" s="25"/>
      <c r="I382" s="25"/>
      <c r="K382" s="25"/>
      <c r="L382" s="25"/>
    </row>
    <row r="383" spans="2:12" ht="12.75">
      <c r="B383" s="25"/>
      <c r="C383" s="25"/>
      <c r="D383" s="25"/>
      <c r="E383" s="25"/>
      <c r="F383" s="25"/>
      <c r="G383" s="25"/>
      <c r="H383" s="25"/>
      <c r="I383" s="25"/>
      <c r="K383" s="25"/>
      <c r="L383" s="25"/>
    </row>
    <row r="384" spans="2:12" ht="12.75">
      <c r="B384" s="25"/>
      <c r="C384" s="25"/>
      <c r="D384" s="25"/>
      <c r="E384" s="25"/>
      <c r="F384" s="25"/>
      <c r="G384" s="25"/>
      <c r="H384" s="25"/>
      <c r="I384" s="25"/>
      <c r="K384" s="25"/>
      <c r="L384" s="25"/>
    </row>
    <row r="385" spans="2:12" ht="12.75">
      <c r="B385" s="25"/>
      <c r="C385" s="25"/>
      <c r="D385" s="25"/>
      <c r="E385" s="25"/>
      <c r="F385" s="25"/>
      <c r="G385" s="25"/>
      <c r="H385" s="25"/>
      <c r="I385" s="25"/>
      <c r="K385" s="25"/>
      <c r="L385" s="25"/>
    </row>
    <row r="386" spans="2:12" ht="12.75">
      <c r="B386" s="25"/>
      <c r="C386" s="25"/>
      <c r="D386" s="25"/>
      <c r="E386" s="25"/>
      <c r="F386" s="25"/>
      <c r="G386" s="25"/>
      <c r="H386" s="25"/>
      <c r="I386" s="25"/>
      <c r="K386" s="25"/>
      <c r="L386" s="25"/>
    </row>
    <row r="387" spans="2:12" ht="12.75">
      <c r="B387" s="25"/>
      <c r="C387" s="25"/>
      <c r="D387" s="25"/>
      <c r="E387" s="25"/>
      <c r="F387" s="25"/>
      <c r="G387" s="25"/>
      <c r="H387" s="25"/>
      <c r="I387" s="25"/>
      <c r="K387" s="25"/>
      <c r="L387" s="25"/>
    </row>
    <row r="388" spans="2:12" ht="12.75">
      <c r="B388" s="25"/>
      <c r="C388" s="25"/>
      <c r="D388" s="25"/>
      <c r="E388" s="25"/>
      <c r="F388" s="25"/>
      <c r="G388" s="25"/>
      <c r="H388" s="25"/>
      <c r="I388" s="25"/>
      <c r="K388" s="25"/>
      <c r="L388" s="25"/>
    </row>
    <row r="389" spans="2:12" ht="12.75">
      <c r="B389" s="25"/>
      <c r="C389" s="25"/>
      <c r="D389" s="25"/>
      <c r="E389" s="25"/>
      <c r="F389" s="25"/>
      <c r="G389" s="25"/>
      <c r="H389" s="25"/>
      <c r="I389" s="25"/>
      <c r="K389" s="25"/>
      <c r="L389" s="25"/>
    </row>
    <row r="390" spans="2:12" ht="12.75">
      <c r="B390" s="25"/>
      <c r="C390" s="25"/>
      <c r="D390" s="25"/>
      <c r="E390" s="25"/>
      <c r="F390" s="25"/>
      <c r="G390" s="25"/>
      <c r="H390" s="25"/>
      <c r="I390" s="25"/>
      <c r="K390" s="25"/>
      <c r="L390" s="25"/>
    </row>
    <row r="391" spans="2:12" ht="12.75">
      <c r="B391" s="25"/>
      <c r="C391" s="25"/>
      <c r="D391" s="25"/>
      <c r="E391" s="25"/>
      <c r="F391" s="25"/>
      <c r="G391" s="25"/>
      <c r="H391" s="25"/>
      <c r="I391" s="25"/>
      <c r="K391" s="25"/>
      <c r="L391" s="25"/>
    </row>
    <row r="392" spans="2:12" ht="12.75">
      <c r="B392" s="25"/>
      <c r="C392" s="25"/>
      <c r="D392" s="25"/>
      <c r="E392" s="25"/>
      <c r="F392" s="25"/>
      <c r="G392" s="25"/>
      <c r="H392" s="25"/>
      <c r="I392" s="25"/>
      <c r="K392" s="25"/>
      <c r="L392" s="25"/>
    </row>
    <row r="393" spans="2:12" ht="12.75">
      <c r="B393" s="25"/>
      <c r="C393" s="25"/>
      <c r="D393" s="25"/>
      <c r="E393" s="25"/>
      <c r="F393" s="25"/>
      <c r="G393" s="25"/>
      <c r="H393" s="25"/>
      <c r="I393" s="25"/>
      <c r="K393" s="25"/>
      <c r="L393" s="25"/>
    </row>
    <row r="394" spans="2:12" ht="12.75">
      <c r="B394" s="25"/>
      <c r="C394" s="25"/>
      <c r="D394" s="25"/>
      <c r="E394" s="25"/>
      <c r="F394" s="25"/>
      <c r="G394" s="25"/>
      <c r="H394" s="25"/>
      <c r="I394" s="25"/>
      <c r="K394" s="25"/>
      <c r="L394" s="25"/>
    </row>
    <row r="395" spans="2:12" ht="12.75">
      <c r="B395" s="25"/>
      <c r="C395" s="25"/>
      <c r="D395" s="25"/>
      <c r="E395" s="25"/>
      <c r="F395" s="25"/>
      <c r="G395" s="25"/>
      <c r="H395" s="25"/>
      <c r="I395" s="25"/>
      <c r="K395" s="25"/>
      <c r="L395" s="25"/>
    </row>
    <row r="396" spans="2:12" ht="12.75">
      <c r="B396" s="25"/>
      <c r="C396" s="25"/>
      <c r="D396" s="25"/>
      <c r="E396" s="25"/>
      <c r="F396" s="25"/>
      <c r="G396" s="25"/>
      <c r="H396" s="25"/>
      <c r="I396" s="25"/>
      <c r="K396" s="25"/>
      <c r="L396" s="25"/>
    </row>
    <row r="397" spans="2:12" ht="12.75">
      <c r="B397" s="25"/>
      <c r="C397" s="25"/>
      <c r="D397" s="25"/>
      <c r="E397" s="25"/>
      <c r="F397" s="25"/>
      <c r="G397" s="25"/>
      <c r="H397" s="25"/>
      <c r="I397" s="25"/>
      <c r="K397" s="25"/>
      <c r="L397" s="25"/>
    </row>
    <row r="398" spans="2:12" ht="12.75">
      <c r="B398" s="25"/>
      <c r="C398" s="25"/>
      <c r="D398" s="25"/>
      <c r="E398" s="25"/>
      <c r="F398" s="25"/>
      <c r="G398" s="25"/>
      <c r="H398" s="25"/>
      <c r="I398" s="25"/>
      <c r="K398" s="25"/>
      <c r="L398" s="25"/>
    </row>
    <row r="399" spans="2:12" ht="12.75">
      <c r="B399" s="25"/>
      <c r="C399" s="25"/>
      <c r="D399" s="25"/>
      <c r="E399" s="25"/>
      <c r="F399" s="25"/>
      <c r="G399" s="25"/>
      <c r="H399" s="25"/>
      <c r="I399" s="25"/>
      <c r="K399" s="25"/>
      <c r="L399" s="25"/>
    </row>
    <row r="400" spans="2:12" ht="12.75">
      <c r="B400" s="25"/>
      <c r="C400" s="25"/>
      <c r="D400" s="25"/>
      <c r="E400" s="25"/>
      <c r="F400" s="25"/>
      <c r="G400" s="25"/>
      <c r="H400" s="25"/>
      <c r="I400" s="25"/>
      <c r="K400" s="25"/>
      <c r="L400" s="25"/>
    </row>
    <row r="401" spans="2:12" ht="12.75">
      <c r="B401" s="25"/>
      <c r="C401" s="25"/>
      <c r="D401" s="25"/>
      <c r="E401" s="25"/>
      <c r="F401" s="25"/>
      <c r="G401" s="25"/>
      <c r="H401" s="25"/>
      <c r="I401" s="25"/>
      <c r="K401" s="25"/>
      <c r="L401" s="25"/>
    </row>
    <row r="402" spans="2:12" ht="12.75">
      <c r="B402" s="25"/>
      <c r="C402" s="25"/>
      <c r="D402" s="25"/>
      <c r="E402" s="25"/>
      <c r="F402" s="25"/>
      <c r="G402" s="25"/>
      <c r="H402" s="25"/>
      <c r="I402" s="25"/>
      <c r="K402" s="25"/>
      <c r="L402" s="25"/>
    </row>
    <row r="403" spans="2:12" ht="12.75">
      <c r="B403" s="25"/>
      <c r="C403" s="25"/>
      <c r="D403" s="25"/>
      <c r="E403" s="25"/>
      <c r="F403" s="25"/>
      <c r="G403" s="25"/>
      <c r="H403" s="25"/>
      <c r="I403" s="25"/>
      <c r="K403" s="25"/>
      <c r="L403" s="25"/>
    </row>
    <row r="404" spans="2:12" ht="12.75">
      <c r="B404" s="25"/>
      <c r="C404" s="25"/>
      <c r="D404" s="25"/>
      <c r="E404" s="25"/>
      <c r="F404" s="25"/>
      <c r="G404" s="25"/>
      <c r="H404" s="25"/>
      <c r="I404" s="25"/>
      <c r="K404" s="25"/>
      <c r="L404" s="25"/>
    </row>
    <row r="405" spans="2:12" ht="12.75">
      <c r="B405" s="25"/>
      <c r="C405" s="25"/>
      <c r="D405" s="25"/>
      <c r="E405" s="25"/>
      <c r="F405" s="25"/>
      <c r="G405" s="25"/>
      <c r="H405" s="25"/>
      <c r="I405" s="25"/>
      <c r="K405" s="25"/>
      <c r="L405" s="25"/>
    </row>
    <row r="406" spans="2:12" ht="12.75">
      <c r="B406" s="25"/>
      <c r="C406" s="25"/>
      <c r="D406" s="25"/>
      <c r="E406" s="25"/>
      <c r="F406" s="25"/>
      <c r="G406" s="25"/>
      <c r="H406" s="25"/>
      <c r="I406" s="25"/>
      <c r="K406" s="25"/>
      <c r="L406" s="25"/>
    </row>
    <row r="407" spans="2:12" ht="12.75">
      <c r="B407" s="25"/>
      <c r="C407" s="25"/>
      <c r="D407" s="25"/>
      <c r="E407" s="25"/>
      <c r="F407" s="25"/>
      <c r="G407" s="25"/>
      <c r="H407" s="25"/>
      <c r="I407" s="25"/>
      <c r="K407" s="25"/>
      <c r="L407" s="25"/>
    </row>
    <row r="408" spans="2:12" ht="12.75">
      <c r="B408" s="25"/>
      <c r="C408" s="25"/>
      <c r="D408" s="25"/>
      <c r="E408" s="25"/>
      <c r="F408" s="25"/>
      <c r="G408" s="25"/>
      <c r="H408" s="25"/>
      <c r="I408" s="25"/>
      <c r="K408" s="25"/>
      <c r="L408" s="25"/>
    </row>
    <row r="409" spans="2:12" ht="12.75">
      <c r="B409" s="25"/>
      <c r="C409" s="25"/>
      <c r="D409" s="25"/>
      <c r="E409" s="25"/>
      <c r="F409" s="25"/>
      <c r="G409" s="25"/>
      <c r="H409" s="25"/>
      <c r="I409" s="25"/>
      <c r="K409" s="25"/>
      <c r="L409" s="25"/>
    </row>
    <row r="410" spans="2:12" ht="12.75">
      <c r="B410" s="25"/>
      <c r="C410" s="25"/>
      <c r="D410" s="25"/>
      <c r="E410" s="25"/>
      <c r="F410" s="25"/>
      <c r="G410" s="25"/>
      <c r="H410" s="25"/>
      <c r="I410" s="25"/>
      <c r="K410" s="25"/>
      <c r="L410" s="25"/>
    </row>
    <row r="411" spans="2:12" ht="12.75">
      <c r="B411" s="25"/>
      <c r="C411" s="25"/>
      <c r="D411" s="25"/>
      <c r="E411" s="25"/>
      <c r="F411" s="25"/>
      <c r="G411" s="25"/>
      <c r="H411" s="25"/>
      <c r="I411" s="25"/>
      <c r="K411" s="25"/>
      <c r="L411" s="25"/>
    </row>
    <row r="412" spans="2:12" ht="12.75">
      <c r="B412" s="25"/>
      <c r="C412" s="25"/>
      <c r="D412" s="25"/>
      <c r="E412" s="25"/>
      <c r="F412" s="25"/>
      <c r="G412" s="25"/>
      <c r="H412" s="25"/>
      <c r="I412" s="25"/>
      <c r="K412" s="25"/>
      <c r="L412" s="25"/>
    </row>
    <row r="413" spans="2:12" ht="12.75">
      <c r="B413" s="25"/>
      <c r="C413" s="25"/>
      <c r="D413" s="25"/>
      <c r="E413" s="25"/>
      <c r="F413" s="25"/>
      <c r="G413" s="25"/>
      <c r="H413" s="25"/>
      <c r="I413" s="25"/>
      <c r="K413" s="25"/>
      <c r="L413" s="25"/>
    </row>
    <row r="414" spans="2:12" ht="12.75">
      <c r="B414" s="25"/>
      <c r="C414" s="25"/>
      <c r="D414" s="25"/>
      <c r="E414" s="25"/>
      <c r="F414" s="25"/>
      <c r="G414" s="25"/>
      <c r="H414" s="25"/>
      <c r="I414" s="25"/>
      <c r="K414" s="25"/>
      <c r="L414" s="25"/>
    </row>
    <row r="415" spans="2:12" ht="12.75">
      <c r="B415" s="25"/>
      <c r="C415" s="25"/>
      <c r="D415" s="25"/>
      <c r="E415" s="25"/>
      <c r="F415" s="25"/>
      <c r="G415" s="25"/>
      <c r="H415" s="25"/>
      <c r="I415" s="25"/>
      <c r="K415" s="25"/>
      <c r="L415" s="25"/>
    </row>
    <row r="416" spans="2:12" ht="12.75">
      <c r="B416" s="25"/>
      <c r="C416" s="25"/>
      <c r="D416" s="25"/>
      <c r="E416" s="25"/>
      <c r="F416" s="25"/>
      <c r="G416" s="25"/>
      <c r="H416" s="25"/>
      <c r="I416" s="25"/>
      <c r="K416" s="25"/>
      <c r="L416" s="25"/>
    </row>
    <row r="417" spans="2:12" ht="12.75">
      <c r="B417" s="25"/>
      <c r="C417" s="25"/>
      <c r="D417" s="25"/>
      <c r="E417" s="25"/>
      <c r="F417" s="25"/>
      <c r="G417" s="25"/>
      <c r="H417" s="25"/>
      <c r="I417" s="25"/>
      <c r="K417" s="25"/>
      <c r="L417" s="25"/>
    </row>
    <row r="418" spans="2:12" ht="12.75">
      <c r="B418" s="25"/>
      <c r="C418" s="25"/>
      <c r="D418" s="25"/>
      <c r="E418" s="25"/>
      <c r="F418" s="25"/>
      <c r="G418" s="25"/>
      <c r="H418" s="25"/>
      <c r="I418" s="25"/>
      <c r="K418" s="25"/>
      <c r="L418" s="25"/>
    </row>
    <row r="419" spans="2:12" ht="12.75">
      <c r="B419" s="25"/>
      <c r="C419" s="25"/>
      <c r="D419" s="25"/>
      <c r="E419" s="25"/>
      <c r="F419" s="25"/>
      <c r="G419" s="25"/>
      <c r="H419" s="25"/>
      <c r="I419" s="25"/>
      <c r="K419" s="25"/>
      <c r="L419" s="25"/>
    </row>
    <row r="420" spans="2:12" ht="12.75">
      <c r="B420" s="25"/>
      <c r="C420" s="25"/>
      <c r="D420" s="25"/>
      <c r="E420" s="25"/>
      <c r="F420" s="25"/>
      <c r="G420" s="25"/>
      <c r="H420" s="25"/>
      <c r="I420" s="25"/>
      <c r="K420" s="25"/>
      <c r="L420" s="25"/>
    </row>
    <row r="421" spans="2:12" ht="12.75">
      <c r="B421" s="25"/>
      <c r="C421" s="25"/>
      <c r="D421" s="25"/>
      <c r="E421" s="25"/>
      <c r="F421" s="25"/>
      <c r="G421" s="25"/>
      <c r="H421" s="25"/>
      <c r="I421" s="25"/>
      <c r="K421" s="25"/>
      <c r="L421" s="25"/>
    </row>
    <row r="422" spans="2:12" ht="12.75">
      <c r="B422" s="25"/>
      <c r="C422" s="25"/>
      <c r="D422" s="25"/>
      <c r="E422" s="25"/>
      <c r="F422" s="25"/>
      <c r="G422" s="25"/>
      <c r="H422" s="25"/>
      <c r="I422" s="25"/>
      <c r="K422" s="25"/>
      <c r="L422" s="25"/>
    </row>
    <row r="423" spans="2:12" ht="12.75">
      <c r="B423" s="25"/>
      <c r="C423" s="25"/>
      <c r="D423" s="25"/>
      <c r="E423" s="25"/>
      <c r="F423" s="25"/>
      <c r="G423" s="25"/>
      <c r="H423" s="25"/>
      <c r="I423" s="25"/>
      <c r="K423" s="25"/>
      <c r="L423" s="25"/>
    </row>
    <row r="424" spans="2:12" ht="12.75">
      <c r="B424" s="25"/>
      <c r="C424" s="25"/>
      <c r="D424" s="25"/>
      <c r="E424" s="25"/>
      <c r="F424" s="25"/>
      <c r="G424" s="25"/>
      <c r="H424" s="25"/>
      <c r="I424" s="25"/>
      <c r="K424" s="25"/>
      <c r="L424" s="25"/>
    </row>
    <row r="425" spans="2:12" ht="12.75">
      <c r="B425" s="25"/>
      <c r="C425" s="25"/>
      <c r="D425" s="25"/>
      <c r="E425" s="25"/>
      <c r="F425" s="25"/>
      <c r="G425" s="25"/>
      <c r="H425" s="25"/>
      <c r="I425" s="25"/>
      <c r="K425" s="25"/>
      <c r="L425" s="25"/>
    </row>
    <row r="426" spans="2:12" ht="12.75">
      <c r="B426" s="25"/>
      <c r="C426" s="25"/>
      <c r="D426" s="25"/>
      <c r="E426" s="25"/>
      <c r="F426" s="25"/>
      <c r="G426" s="25"/>
      <c r="H426" s="25"/>
      <c r="I426" s="25"/>
      <c r="K426" s="25"/>
      <c r="L426" s="25"/>
    </row>
    <row r="427" spans="2:12" ht="12.75">
      <c r="B427" s="25"/>
      <c r="C427" s="25"/>
      <c r="D427" s="25"/>
      <c r="E427" s="25"/>
      <c r="F427" s="25"/>
      <c r="G427" s="25"/>
      <c r="H427" s="25"/>
      <c r="I427" s="25"/>
      <c r="K427" s="25"/>
      <c r="L427" s="25"/>
    </row>
    <row r="428" spans="2:12" ht="12.75">
      <c r="B428" s="25"/>
      <c r="C428" s="25"/>
      <c r="D428" s="25"/>
      <c r="E428" s="25"/>
      <c r="F428" s="25"/>
      <c r="G428" s="25"/>
      <c r="H428" s="25"/>
      <c r="I428" s="25"/>
      <c r="K428" s="25"/>
      <c r="L428" s="25"/>
    </row>
    <row r="429" spans="2:12" ht="12.75">
      <c r="B429" s="25"/>
      <c r="C429" s="25"/>
      <c r="D429" s="25"/>
      <c r="E429" s="25"/>
      <c r="F429" s="25"/>
      <c r="G429" s="25"/>
      <c r="H429" s="25"/>
      <c r="I429" s="25"/>
      <c r="K429" s="25"/>
      <c r="L429" s="25"/>
    </row>
    <row r="430" spans="2:12" ht="12.75">
      <c r="B430" s="25"/>
      <c r="C430" s="25"/>
      <c r="D430" s="25"/>
      <c r="E430" s="25"/>
      <c r="F430" s="25"/>
      <c r="G430" s="25"/>
      <c r="H430" s="25"/>
      <c r="I430" s="25"/>
      <c r="K430" s="25"/>
      <c r="L430" s="25"/>
    </row>
    <row r="431" spans="2:12" ht="12.75">
      <c r="B431" s="25"/>
      <c r="C431" s="25"/>
      <c r="D431" s="25"/>
      <c r="E431" s="25"/>
      <c r="F431" s="25"/>
      <c r="G431" s="25"/>
      <c r="H431" s="25"/>
      <c r="I431" s="25"/>
      <c r="K431" s="25"/>
      <c r="L431" s="25"/>
    </row>
    <row r="432" spans="2:12" ht="12.75">
      <c r="B432" s="25"/>
      <c r="C432" s="25"/>
      <c r="D432" s="25"/>
      <c r="E432" s="25"/>
      <c r="F432" s="25"/>
      <c r="G432" s="25"/>
      <c r="H432" s="25"/>
      <c r="I432" s="25"/>
      <c r="K432" s="25"/>
      <c r="L432" s="25"/>
    </row>
    <row r="433" spans="2:12" ht="12.75">
      <c r="B433" s="25"/>
      <c r="C433" s="25"/>
      <c r="D433" s="25"/>
      <c r="E433" s="25"/>
      <c r="F433" s="25"/>
      <c r="G433" s="25"/>
      <c r="H433" s="25"/>
      <c r="I433" s="25"/>
      <c r="K433" s="25"/>
      <c r="L433" s="25"/>
    </row>
    <row r="434" spans="2:12" ht="12.75">
      <c r="B434" s="25"/>
      <c r="C434" s="25"/>
      <c r="D434" s="25"/>
      <c r="E434" s="25"/>
      <c r="F434" s="25"/>
      <c r="G434" s="25"/>
      <c r="H434" s="25"/>
      <c r="I434" s="25"/>
      <c r="K434" s="25"/>
      <c r="L434" s="25"/>
    </row>
    <row r="435" spans="2:12" ht="12.75">
      <c r="B435" s="25"/>
      <c r="C435" s="25"/>
      <c r="D435" s="25"/>
      <c r="E435" s="25"/>
      <c r="F435" s="25"/>
      <c r="G435" s="25"/>
      <c r="H435" s="25"/>
      <c r="I435" s="25"/>
      <c r="K435" s="25"/>
      <c r="L435" s="25"/>
    </row>
    <row r="436" spans="2:12" ht="12.75">
      <c r="B436" s="25"/>
      <c r="C436" s="25"/>
      <c r="D436" s="25"/>
      <c r="E436" s="25"/>
      <c r="F436" s="25"/>
      <c r="G436" s="25"/>
      <c r="H436" s="25"/>
      <c r="I436" s="25"/>
      <c r="K436" s="25"/>
      <c r="L436" s="25"/>
    </row>
    <row r="437" spans="2:12" ht="12.75">
      <c r="B437" s="25"/>
      <c r="C437" s="25"/>
      <c r="D437" s="25"/>
      <c r="E437" s="25"/>
      <c r="F437" s="25"/>
      <c r="G437" s="25"/>
      <c r="H437" s="25"/>
      <c r="I437" s="25"/>
      <c r="K437" s="25"/>
      <c r="L437" s="25"/>
    </row>
    <row r="438" spans="2:12" ht="12.75">
      <c r="B438" s="25"/>
      <c r="C438" s="25"/>
      <c r="D438" s="25"/>
      <c r="E438" s="25"/>
      <c r="F438" s="25"/>
      <c r="G438" s="25"/>
      <c r="H438" s="25"/>
      <c r="I438" s="25"/>
      <c r="K438" s="25"/>
      <c r="L438" s="25"/>
    </row>
    <row r="439" spans="2:12" ht="12.75">
      <c r="B439" s="25"/>
      <c r="C439" s="25"/>
      <c r="D439" s="25"/>
      <c r="E439" s="25"/>
      <c r="F439" s="25"/>
      <c r="G439" s="25"/>
      <c r="H439" s="25"/>
      <c r="I439" s="25"/>
      <c r="K439" s="25"/>
      <c r="L439" s="25"/>
    </row>
    <row r="440" spans="2:12" ht="12.75">
      <c r="B440" s="25"/>
      <c r="C440" s="25"/>
      <c r="D440" s="25"/>
      <c r="E440" s="25"/>
      <c r="F440" s="25"/>
      <c r="G440" s="25"/>
      <c r="H440" s="25"/>
      <c r="I440" s="25"/>
      <c r="K440" s="25"/>
      <c r="L440" s="25"/>
    </row>
    <row r="441" spans="2:12" ht="12.75">
      <c r="B441" s="25"/>
      <c r="C441" s="25"/>
      <c r="D441" s="25"/>
      <c r="E441" s="25"/>
      <c r="F441" s="25"/>
      <c r="G441" s="25"/>
      <c r="H441" s="25"/>
      <c r="I441" s="25"/>
      <c r="K441" s="25"/>
      <c r="L441" s="25"/>
    </row>
    <row r="442" spans="2:12" ht="12.75">
      <c r="B442" s="25"/>
      <c r="C442" s="25"/>
      <c r="D442" s="25"/>
      <c r="E442" s="25"/>
      <c r="F442" s="25"/>
      <c r="G442" s="25"/>
      <c r="H442" s="25"/>
      <c r="I442" s="25"/>
      <c r="K442" s="25"/>
      <c r="L442" s="25"/>
    </row>
    <row r="443" spans="2:12" ht="12.75">
      <c r="B443" s="25"/>
      <c r="C443" s="25"/>
      <c r="D443" s="25"/>
      <c r="E443" s="25"/>
      <c r="F443" s="25"/>
      <c r="G443" s="25"/>
      <c r="H443" s="25"/>
      <c r="I443" s="25"/>
      <c r="K443" s="25"/>
      <c r="L443" s="25"/>
    </row>
    <row r="444" spans="2:12" ht="12.75">
      <c r="B444" s="25"/>
      <c r="C444" s="25"/>
      <c r="D444" s="25"/>
      <c r="E444" s="25"/>
      <c r="F444" s="25"/>
      <c r="G444" s="25"/>
      <c r="H444" s="25"/>
      <c r="I444" s="25"/>
      <c r="K444" s="25"/>
      <c r="L444" s="25"/>
    </row>
    <row r="445" spans="2:12" ht="12.75">
      <c r="B445" s="25"/>
      <c r="C445" s="25"/>
      <c r="D445" s="25"/>
      <c r="E445" s="25"/>
      <c r="F445" s="25"/>
      <c r="G445" s="25"/>
      <c r="H445" s="25"/>
      <c r="I445" s="25"/>
      <c r="K445" s="25"/>
      <c r="L445" s="25"/>
    </row>
    <row r="446" spans="2:12" ht="12.75">
      <c r="B446" s="25"/>
      <c r="C446" s="25"/>
      <c r="D446" s="25"/>
      <c r="E446" s="25"/>
      <c r="F446" s="25"/>
      <c r="G446" s="25"/>
      <c r="H446" s="25"/>
      <c r="I446" s="25"/>
      <c r="K446" s="25"/>
      <c r="L446" s="25"/>
    </row>
    <row r="447" spans="2:12" ht="12.75">
      <c r="B447" s="25"/>
      <c r="C447" s="25"/>
      <c r="D447" s="25"/>
      <c r="E447" s="25"/>
      <c r="F447" s="25"/>
      <c r="G447" s="25"/>
      <c r="H447" s="25"/>
      <c r="I447" s="25"/>
      <c r="K447" s="25"/>
      <c r="L447" s="25"/>
    </row>
    <row r="448" spans="2:12" ht="12.75">
      <c r="B448" s="25"/>
      <c r="C448" s="25"/>
      <c r="D448" s="25"/>
      <c r="E448" s="25"/>
      <c r="F448" s="25"/>
      <c r="G448" s="25"/>
      <c r="H448" s="25"/>
      <c r="I448" s="25"/>
      <c r="K448" s="25"/>
      <c r="L448" s="25"/>
    </row>
    <row r="449" spans="2:12" ht="12.75">
      <c r="B449" s="25"/>
      <c r="C449" s="25"/>
      <c r="D449" s="25"/>
      <c r="E449" s="25"/>
      <c r="F449" s="25"/>
      <c r="G449" s="25"/>
      <c r="H449" s="25"/>
      <c r="I449" s="25"/>
      <c r="K449" s="25"/>
      <c r="L449" s="25"/>
    </row>
    <row r="450" spans="2:12" ht="12.75">
      <c r="B450" s="25"/>
      <c r="C450" s="25"/>
      <c r="D450" s="25"/>
      <c r="E450" s="25"/>
      <c r="F450" s="25"/>
      <c r="G450" s="25"/>
      <c r="H450" s="25"/>
      <c r="I450" s="25"/>
      <c r="K450" s="25"/>
      <c r="L450" s="25"/>
    </row>
    <row r="451" spans="2:12" ht="12.75">
      <c r="B451" s="25"/>
      <c r="C451" s="25"/>
      <c r="D451" s="25"/>
      <c r="E451" s="25"/>
      <c r="F451" s="25"/>
      <c r="G451" s="25"/>
      <c r="H451" s="25"/>
      <c r="I451" s="25"/>
      <c r="K451" s="25"/>
      <c r="L451" s="25"/>
    </row>
    <row r="452" spans="2:12" ht="12.75">
      <c r="B452" s="25"/>
      <c r="C452" s="25"/>
      <c r="D452" s="25"/>
      <c r="E452" s="25"/>
      <c r="F452" s="25"/>
      <c r="G452" s="25"/>
      <c r="H452" s="25"/>
      <c r="I452" s="25"/>
      <c r="K452" s="25"/>
      <c r="L452" s="25"/>
    </row>
    <row r="453" spans="2:12" ht="12.75">
      <c r="B453" s="25"/>
      <c r="C453" s="25"/>
      <c r="D453" s="25"/>
      <c r="E453" s="25"/>
      <c r="F453" s="25"/>
      <c r="G453" s="25"/>
      <c r="H453" s="25"/>
      <c r="I453" s="25"/>
      <c r="K453" s="25"/>
      <c r="L453" s="25"/>
    </row>
    <row r="454" spans="2:12" ht="12.75">
      <c r="B454" s="25"/>
      <c r="C454" s="25"/>
      <c r="D454" s="25"/>
      <c r="E454" s="25"/>
      <c r="F454" s="25"/>
      <c r="G454" s="25"/>
      <c r="H454" s="25"/>
      <c r="I454" s="25"/>
      <c r="K454" s="25"/>
      <c r="L454" s="25"/>
    </row>
    <row r="455" spans="2:12" ht="12.75">
      <c r="B455" s="25"/>
      <c r="C455" s="25"/>
      <c r="D455" s="25"/>
      <c r="E455" s="25"/>
      <c r="F455" s="25"/>
      <c r="G455" s="25"/>
      <c r="H455" s="25"/>
      <c r="I455" s="25"/>
      <c r="K455" s="25"/>
      <c r="L455" s="25"/>
    </row>
    <row r="456" spans="2:12" ht="12.75">
      <c r="B456" s="25"/>
      <c r="C456" s="25"/>
      <c r="D456" s="25"/>
      <c r="E456" s="25"/>
      <c r="F456" s="25"/>
      <c r="G456" s="25"/>
      <c r="H456" s="25"/>
      <c r="I456" s="25"/>
      <c r="K456" s="25"/>
      <c r="L456" s="25"/>
    </row>
    <row r="457" spans="2:12" ht="12.75">
      <c r="B457" s="25"/>
      <c r="C457" s="25"/>
      <c r="D457" s="25"/>
      <c r="E457" s="25"/>
      <c r="F457" s="25"/>
      <c r="G457" s="25"/>
      <c r="H457" s="25"/>
      <c r="I457" s="25"/>
      <c r="K457" s="25"/>
      <c r="L457" s="25"/>
    </row>
    <row r="458" spans="2:12" ht="12.75">
      <c r="B458" s="25"/>
      <c r="C458" s="25"/>
      <c r="D458" s="25"/>
      <c r="E458" s="25"/>
      <c r="F458" s="25"/>
      <c r="G458" s="25"/>
      <c r="H458" s="25"/>
      <c r="I458" s="25"/>
      <c r="K458" s="25"/>
      <c r="L458" s="25"/>
    </row>
    <row r="459" spans="2:12" ht="12.75">
      <c r="B459" s="25"/>
      <c r="C459" s="25"/>
      <c r="D459" s="25"/>
      <c r="E459" s="25"/>
      <c r="F459" s="25"/>
      <c r="G459" s="25"/>
      <c r="H459" s="25"/>
      <c r="I459" s="25"/>
      <c r="K459" s="25"/>
      <c r="L459" s="25"/>
    </row>
    <row r="460" spans="2:12" ht="12.75">
      <c r="B460" s="25"/>
      <c r="C460" s="25"/>
      <c r="D460" s="25"/>
      <c r="E460" s="25"/>
      <c r="F460" s="25"/>
      <c r="G460" s="25"/>
      <c r="H460" s="25"/>
      <c r="I460" s="25"/>
      <c r="K460" s="25"/>
      <c r="L460" s="25"/>
    </row>
    <row r="461" spans="2:12" ht="12.75">
      <c r="B461" s="25"/>
      <c r="C461" s="25"/>
      <c r="D461" s="25"/>
      <c r="E461" s="25"/>
      <c r="F461" s="25"/>
      <c r="G461" s="25"/>
      <c r="H461" s="25"/>
      <c r="I461" s="25"/>
      <c r="K461" s="25"/>
      <c r="L461" s="25"/>
    </row>
    <row r="462" spans="2:12" ht="12.75">
      <c r="B462" s="25"/>
      <c r="C462" s="25"/>
      <c r="D462" s="25"/>
      <c r="E462" s="25"/>
      <c r="F462" s="25"/>
      <c r="G462" s="25"/>
      <c r="H462" s="25"/>
      <c r="I462" s="25"/>
      <c r="K462" s="25"/>
      <c r="L462" s="25"/>
    </row>
    <row r="463" spans="2:12" ht="12.75">
      <c r="B463" s="25"/>
      <c r="C463" s="25"/>
      <c r="D463" s="25"/>
      <c r="E463" s="25"/>
      <c r="F463" s="25"/>
      <c r="G463" s="25"/>
      <c r="H463" s="25"/>
      <c r="I463" s="25"/>
      <c r="K463" s="25"/>
      <c r="L463" s="25"/>
    </row>
    <row r="464" spans="2:12" ht="12.75">
      <c r="B464" s="25"/>
      <c r="C464" s="25"/>
      <c r="D464" s="25"/>
      <c r="E464" s="25"/>
      <c r="F464" s="25"/>
      <c r="G464" s="25"/>
      <c r="H464" s="25"/>
      <c r="I464" s="25"/>
      <c r="K464" s="25"/>
      <c r="L464" s="25"/>
    </row>
    <row r="465" spans="2:12" ht="12.75">
      <c r="B465" s="25"/>
      <c r="C465" s="25"/>
      <c r="D465" s="25"/>
      <c r="E465" s="25"/>
      <c r="F465" s="25"/>
      <c r="G465" s="25"/>
      <c r="H465" s="25"/>
      <c r="I465" s="25"/>
      <c r="K465" s="25"/>
      <c r="L465" s="25"/>
    </row>
    <row r="466" spans="2:12" ht="12.75">
      <c r="B466" s="25"/>
      <c r="C466" s="25"/>
      <c r="D466" s="25"/>
      <c r="E466" s="25"/>
      <c r="F466" s="25"/>
      <c r="G466" s="25"/>
      <c r="H466" s="25"/>
      <c r="I466" s="25"/>
      <c r="K466" s="25"/>
      <c r="L466" s="25"/>
    </row>
    <row r="467" spans="2:12" ht="12.75">
      <c r="B467" s="25"/>
      <c r="C467" s="25"/>
      <c r="D467" s="25"/>
      <c r="E467" s="25"/>
      <c r="F467" s="25"/>
      <c r="G467" s="25"/>
      <c r="H467" s="25"/>
      <c r="I467" s="25"/>
      <c r="K467" s="25"/>
      <c r="L467" s="25"/>
    </row>
    <row r="468" spans="2:12" ht="12.75">
      <c r="B468" s="25"/>
      <c r="C468" s="25"/>
      <c r="D468" s="25"/>
      <c r="E468" s="25"/>
      <c r="F468" s="25"/>
      <c r="G468" s="25"/>
      <c r="H468" s="25"/>
      <c r="I468" s="25"/>
      <c r="K468" s="25"/>
      <c r="L468" s="25"/>
    </row>
    <row r="469" spans="2:12" ht="12.75">
      <c r="B469" s="25"/>
      <c r="C469" s="25"/>
      <c r="D469" s="25"/>
      <c r="E469" s="25"/>
      <c r="F469" s="25"/>
      <c r="G469" s="25"/>
      <c r="H469" s="25"/>
      <c r="I469" s="25"/>
      <c r="K469" s="25"/>
      <c r="L469" s="25"/>
    </row>
    <row r="470" spans="2:12" ht="12.75">
      <c r="B470" s="25"/>
      <c r="C470" s="25"/>
      <c r="D470" s="25"/>
      <c r="E470" s="25"/>
      <c r="F470" s="25"/>
      <c r="G470" s="25"/>
      <c r="H470" s="25"/>
      <c r="I470" s="25"/>
      <c r="K470" s="25"/>
      <c r="L470" s="25"/>
    </row>
    <row r="471" spans="2:12" ht="12.75">
      <c r="B471" s="25"/>
      <c r="C471" s="25"/>
      <c r="D471" s="25"/>
      <c r="E471" s="25"/>
      <c r="F471" s="25"/>
      <c r="G471" s="25"/>
      <c r="H471" s="25"/>
      <c r="I471" s="25"/>
      <c r="K471" s="25"/>
      <c r="L471" s="25"/>
    </row>
    <row r="472" spans="2:12" ht="12.75">
      <c r="B472" s="25"/>
      <c r="C472" s="25"/>
      <c r="D472" s="25"/>
      <c r="E472" s="25"/>
      <c r="F472" s="25"/>
      <c r="G472" s="25"/>
      <c r="H472" s="25"/>
      <c r="I472" s="25"/>
      <c r="K472" s="25"/>
      <c r="L472" s="25"/>
    </row>
    <row r="473" spans="2:12" ht="12.75">
      <c r="B473" s="25"/>
      <c r="C473" s="25"/>
      <c r="D473" s="25"/>
      <c r="E473" s="25"/>
      <c r="F473" s="25"/>
      <c r="G473" s="25"/>
      <c r="H473" s="25"/>
      <c r="I473" s="25"/>
      <c r="K473" s="25"/>
      <c r="L473" s="25"/>
    </row>
    <row r="474" spans="2:12" ht="12.75">
      <c r="B474" s="25"/>
      <c r="C474" s="25"/>
      <c r="D474" s="25"/>
      <c r="E474" s="25"/>
      <c r="F474" s="25"/>
      <c r="G474" s="25"/>
      <c r="H474" s="25"/>
      <c r="I474" s="25"/>
      <c r="K474" s="25"/>
      <c r="L474" s="25"/>
    </row>
    <row r="475" spans="2:12" ht="12.75">
      <c r="B475" s="25"/>
      <c r="C475" s="25"/>
      <c r="D475" s="25"/>
      <c r="E475" s="25"/>
      <c r="F475" s="25"/>
      <c r="G475" s="25"/>
      <c r="H475" s="25"/>
      <c r="I475" s="25"/>
      <c r="K475" s="25"/>
      <c r="L475" s="25"/>
    </row>
    <row r="476" spans="2:12" ht="12.75">
      <c r="B476" s="25"/>
      <c r="C476" s="25"/>
      <c r="D476" s="25"/>
      <c r="E476" s="25"/>
      <c r="F476" s="25"/>
      <c r="G476" s="25"/>
      <c r="H476" s="25"/>
      <c r="I476" s="25"/>
      <c r="K476" s="25"/>
      <c r="L476" s="25"/>
    </row>
    <row r="477" spans="2:12" ht="12.75">
      <c r="B477" s="25"/>
      <c r="C477" s="25"/>
      <c r="D477" s="25"/>
      <c r="E477" s="25"/>
      <c r="F477" s="25"/>
      <c r="G477" s="25"/>
      <c r="H477" s="25"/>
      <c r="I477" s="25"/>
      <c r="K477" s="25"/>
      <c r="L477" s="25"/>
    </row>
    <row r="478" spans="2:12" ht="12.75">
      <c r="B478" s="25"/>
      <c r="C478" s="25"/>
      <c r="D478" s="25"/>
      <c r="E478" s="25"/>
      <c r="F478" s="25"/>
      <c r="G478" s="25"/>
      <c r="H478" s="25"/>
      <c r="I478" s="25"/>
      <c r="K478" s="25"/>
      <c r="L478" s="25"/>
    </row>
    <row r="479" spans="2:12" ht="12.75">
      <c r="B479" s="25"/>
      <c r="C479" s="25"/>
      <c r="D479" s="25"/>
      <c r="E479" s="25"/>
      <c r="F479" s="25"/>
      <c r="G479" s="25"/>
      <c r="H479" s="25"/>
      <c r="I479" s="25"/>
      <c r="K479" s="25"/>
      <c r="L479" s="25"/>
    </row>
    <row r="480" spans="2:12" ht="12.75">
      <c r="B480" s="25"/>
      <c r="C480" s="25"/>
      <c r="D480" s="25"/>
      <c r="E480" s="25"/>
      <c r="F480" s="25"/>
      <c r="G480" s="25"/>
      <c r="H480" s="25"/>
      <c r="I480" s="25"/>
      <c r="K480" s="25"/>
      <c r="L480" s="25"/>
    </row>
    <row r="481" spans="2:12" ht="12.75">
      <c r="B481" s="25"/>
      <c r="C481" s="25"/>
      <c r="D481" s="25"/>
      <c r="E481" s="25"/>
      <c r="F481" s="25"/>
      <c r="G481" s="25"/>
      <c r="H481" s="25"/>
      <c r="I481" s="25"/>
      <c r="K481" s="25"/>
      <c r="L481" s="25"/>
    </row>
    <row r="482" spans="2:12" ht="12.75">
      <c r="B482" s="25"/>
      <c r="C482" s="25"/>
      <c r="D482" s="25"/>
      <c r="E482" s="25"/>
      <c r="F482" s="25"/>
      <c r="G482" s="25"/>
      <c r="H482" s="25"/>
      <c r="I482" s="25"/>
      <c r="K482" s="25"/>
      <c r="L482" s="25"/>
    </row>
    <row r="483" spans="2:12" ht="12.75">
      <c r="B483" s="25"/>
      <c r="C483" s="25"/>
      <c r="D483" s="25"/>
      <c r="E483" s="25"/>
      <c r="F483" s="25"/>
      <c r="G483" s="25"/>
      <c r="H483" s="25"/>
      <c r="I483" s="25"/>
      <c r="K483" s="25"/>
      <c r="L483" s="25"/>
    </row>
    <row r="484" spans="2:12" ht="12.75">
      <c r="B484" s="25"/>
      <c r="C484" s="25"/>
      <c r="D484" s="25"/>
      <c r="E484" s="25"/>
      <c r="F484" s="25"/>
      <c r="G484" s="25"/>
      <c r="H484" s="25"/>
      <c r="I484" s="25"/>
      <c r="K484" s="25"/>
      <c r="L484" s="25"/>
    </row>
    <row r="485" spans="2:12" ht="12.75">
      <c r="B485" s="25"/>
      <c r="C485" s="25"/>
      <c r="D485" s="25"/>
      <c r="E485" s="25"/>
      <c r="F485" s="25"/>
      <c r="G485" s="25"/>
      <c r="H485" s="25"/>
      <c r="I485" s="25"/>
      <c r="K485" s="25"/>
      <c r="L485" s="25"/>
    </row>
    <row r="486" spans="2:12" ht="12.75">
      <c r="B486" s="25"/>
      <c r="C486" s="25"/>
      <c r="D486" s="25"/>
      <c r="E486" s="25"/>
      <c r="F486" s="25"/>
      <c r="G486" s="25"/>
      <c r="H486" s="25"/>
      <c r="I486" s="25"/>
      <c r="K486" s="25"/>
      <c r="L486" s="25"/>
    </row>
    <row r="487" spans="2:12" ht="12.75">
      <c r="B487" s="25"/>
      <c r="C487" s="25"/>
      <c r="D487" s="25"/>
      <c r="E487" s="25"/>
      <c r="F487" s="25"/>
      <c r="G487" s="25"/>
      <c r="H487" s="25"/>
      <c r="I487" s="25"/>
      <c r="K487" s="25"/>
      <c r="L487" s="25"/>
    </row>
    <row r="488" spans="2:12" ht="12.75">
      <c r="B488" s="25"/>
      <c r="C488" s="25"/>
      <c r="D488" s="25"/>
      <c r="E488" s="25"/>
      <c r="F488" s="25"/>
      <c r="G488" s="25"/>
      <c r="H488" s="25"/>
      <c r="I488" s="25"/>
      <c r="K488" s="25"/>
      <c r="L488" s="25"/>
    </row>
    <row r="489" spans="2:12" ht="12.75">
      <c r="B489" s="25"/>
      <c r="C489" s="25"/>
      <c r="D489" s="25"/>
      <c r="E489" s="25"/>
      <c r="F489" s="25"/>
      <c r="G489" s="25"/>
      <c r="H489" s="25"/>
      <c r="I489" s="25"/>
      <c r="K489" s="25"/>
      <c r="L489" s="25"/>
    </row>
    <row r="490" spans="2:12" ht="12.75">
      <c r="B490" s="25"/>
      <c r="C490" s="25"/>
      <c r="D490" s="25"/>
      <c r="E490" s="25"/>
      <c r="F490" s="25"/>
      <c r="G490" s="25"/>
      <c r="H490" s="25"/>
      <c r="I490" s="25"/>
      <c r="K490" s="25"/>
      <c r="L490" s="25"/>
    </row>
    <row r="491" spans="2:12" ht="12.75">
      <c r="B491" s="25"/>
      <c r="C491" s="25"/>
      <c r="D491" s="25"/>
      <c r="E491" s="25"/>
      <c r="F491" s="25"/>
      <c r="G491" s="25"/>
      <c r="H491" s="25"/>
      <c r="I491" s="25"/>
      <c r="K491" s="25"/>
      <c r="L491" s="25"/>
    </row>
    <row r="492" spans="2:12" ht="12.75">
      <c r="B492" s="25"/>
      <c r="C492" s="25"/>
      <c r="D492" s="25"/>
      <c r="E492" s="25"/>
      <c r="F492" s="25"/>
      <c r="G492" s="25"/>
      <c r="H492" s="25"/>
      <c r="I492" s="25"/>
      <c r="K492" s="25"/>
      <c r="L492" s="25"/>
    </row>
    <row r="493" spans="2:12" ht="12.75">
      <c r="B493" s="25"/>
      <c r="C493" s="25"/>
      <c r="D493" s="25"/>
      <c r="E493" s="25"/>
      <c r="F493" s="25"/>
      <c r="G493" s="25"/>
      <c r="H493" s="25"/>
      <c r="I493" s="25"/>
      <c r="K493" s="25"/>
      <c r="L493" s="25"/>
    </row>
    <row r="494" spans="2:12" ht="12.75">
      <c r="B494" s="25"/>
      <c r="C494" s="25"/>
      <c r="D494" s="25"/>
      <c r="E494" s="25"/>
      <c r="F494" s="25"/>
      <c r="G494" s="25"/>
      <c r="H494" s="25"/>
      <c r="I494" s="25"/>
      <c r="K494" s="25"/>
      <c r="L494" s="25"/>
    </row>
    <row r="495" spans="2:12" ht="12.75">
      <c r="B495" s="25"/>
      <c r="C495" s="25"/>
      <c r="D495" s="25"/>
      <c r="E495" s="25"/>
      <c r="F495" s="25"/>
      <c r="G495" s="25"/>
      <c r="H495" s="25"/>
      <c r="I495" s="25"/>
      <c r="K495" s="25"/>
      <c r="L495" s="25"/>
    </row>
    <row r="496" spans="2:12" ht="12.75">
      <c r="B496" s="25"/>
      <c r="C496" s="25"/>
      <c r="D496" s="25"/>
      <c r="E496" s="25"/>
      <c r="F496" s="25"/>
      <c r="G496" s="25"/>
      <c r="H496" s="25"/>
      <c r="I496" s="25"/>
      <c r="K496" s="25"/>
      <c r="L496" s="25"/>
    </row>
    <row r="497" spans="2:12" ht="12.75">
      <c r="B497" s="25"/>
      <c r="C497" s="25"/>
      <c r="D497" s="25"/>
      <c r="E497" s="25"/>
      <c r="F497" s="25"/>
      <c r="G497" s="25"/>
      <c r="H497" s="25"/>
      <c r="I497" s="25"/>
      <c r="K497" s="25"/>
      <c r="L497" s="25"/>
    </row>
    <row r="498" spans="2:12" ht="12.75">
      <c r="B498" s="25"/>
      <c r="C498" s="25"/>
      <c r="D498" s="25"/>
      <c r="E498" s="25"/>
      <c r="F498" s="25"/>
      <c r="G498" s="25"/>
      <c r="H498" s="25"/>
      <c r="I498" s="25"/>
      <c r="K498" s="25"/>
      <c r="L498" s="25"/>
    </row>
    <row r="499" spans="2:12" ht="12.75">
      <c r="B499" s="25"/>
      <c r="C499" s="25"/>
      <c r="D499" s="25"/>
      <c r="E499" s="25"/>
      <c r="F499" s="25"/>
      <c r="G499" s="25"/>
      <c r="H499" s="25"/>
      <c r="I499" s="25"/>
      <c r="K499" s="25"/>
      <c r="L499" s="25"/>
    </row>
    <row r="500" spans="2:12" ht="12.75">
      <c r="B500" s="25"/>
      <c r="C500" s="25"/>
      <c r="D500" s="25"/>
      <c r="E500" s="25"/>
      <c r="F500" s="25"/>
      <c r="G500" s="25"/>
      <c r="H500" s="25"/>
      <c r="I500" s="25"/>
      <c r="K500" s="25"/>
      <c r="L500" s="25"/>
    </row>
    <row r="501" spans="2:12" ht="12.75">
      <c r="B501" s="25"/>
      <c r="C501" s="25"/>
      <c r="D501" s="25"/>
      <c r="E501" s="25"/>
      <c r="F501" s="25"/>
      <c r="G501" s="25"/>
      <c r="H501" s="25"/>
      <c r="I501" s="25"/>
      <c r="K501" s="25"/>
      <c r="L501" s="25"/>
    </row>
    <row r="502" spans="2:12" ht="12.75">
      <c r="B502" s="25"/>
      <c r="C502" s="25"/>
      <c r="D502" s="25"/>
      <c r="E502" s="25"/>
      <c r="F502" s="25"/>
      <c r="G502" s="25"/>
      <c r="H502" s="25"/>
      <c r="I502" s="25"/>
      <c r="K502" s="25"/>
      <c r="L502" s="25"/>
    </row>
    <row r="503" spans="2:12" ht="12.75">
      <c r="B503" s="25"/>
      <c r="C503" s="25"/>
      <c r="D503" s="25"/>
      <c r="E503" s="25"/>
      <c r="F503" s="25"/>
      <c r="G503" s="25"/>
      <c r="H503" s="25"/>
      <c r="I503" s="25"/>
      <c r="K503" s="25"/>
      <c r="L503" s="25"/>
    </row>
    <row r="504" spans="2:12" ht="12.75">
      <c r="B504" s="25"/>
      <c r="C504" s="25"/>
      <c r="D504" s="25"/>
      <c r="E504" s="25"/>
      <c r="F504" s="25"/>
      <c r="G504" s="25"/>
      <c r="H504" s="25"/>
      <c r="I504" s="25"/>
      <c r="K504" s="25"/>
      <c r="L504" s="25"/>
    </row>
    <row r="505" spans="2:12" ht="12.75">
      <c r="B505" s="25"/>
      <c r="C505" s="25"/>
      <c r="D505" s="25"/>
      <c r="E505" s="25"/>
      <c r="F505" s="25"/>
      <c r="G505" s="25"/>
      <c r="H505" s="25"/>
      <c r="I505" s="25"/>
      <c r="K505" s="25"/>
      <c r="L505" s="25"/>
    </row>
    <row r="506" spans="2:12" ht="12.75">
      <c r="B506" s="25"/>
      <c r="C506" s="25"/>
      <c r="D506" s="25"/>
      <c r="E506" s="25"/>
      <c r="F506" s="25"/>
      <c r="G506" s="25"/>
      <c r="H506" s="25"/>
      <c r="I506" s="25"/>
      <c r="K506" s="25"/>
      <c r="L506" s="25"/>
    </row>
    <row r="507" spans="2:12" ht="12.75">
      <c r="B507" s="25"/>
      <c r="C507" s="25"/>
      <c r="D507" s="25"/>
      <c r="E507" s="25"/>
      <c r="F507" s="25"/>
      <c r="G507" s="25"/>
      <c r="H507" s="25"/>
      <c r="I507" s="25"/>
      <c r="K507" s="25"/>
      <c r="L507" s="25"/>
    </row>
    <row r="508" spans="2:12" ht="12.75">
      <c r="B508" s="25"/>
      <c r="C508" s="25"/>
      <c r="D508" s="25"/>
      <c r="E508" s="25"/>
      <c r="F508" s="25"/>
      <c r="G508" s="25"/>
      <c r="H508" s="25"/>
      <c r="I508" s="25"/>
      <c r="K508" s="25"/>
      <c r="L508" s="25"/>
    </row>
    <row r="509" spans="2:12" ht="12.75">
      <c r="B509" s="25"/>
      <c r="C509" s="25"/>
      <c r="D509" s="25"/>
      <c r="E509" s="25"/>
      <c r="F509" s="25"/>
      <c r="G509" s="25"/>
      <c r="H509" s="25"/>
      <c r="I509" s="25"/>
      <c r="K509" s="25"/>
      <c r="L509" s="25"/>
    </row>
    <row r="510" spans="2:12" ht="12.75">
      <c r="B510" s="25"/>
      <c r="C510" s="25"/>
      <c r="D510" s="25"/>
      <c r="E510" s="25"/>
      <c r="F510" s="25"/>
      <c r="G510" s="25"/>
      <c r="H510" s="25"/>
      <c r="I510" s="25"/>
      <c r="K510" s="25"/>
      <c r="L510" s="25"/>
    </row>
    <row r="511" spans="2:12" ht="12.75">
      <c r="B511" s="25"/>
      <c r="C511" s="25"/>
      <c r="D511" s="25"/>
      <c r="E511" s="25"/>
      <c r="F511" s="25"/>
      <c r="G511" s="25"/>
      <c r="H511" s="25"/>
      <c r="I511" s="25"/>
      <c r="K511" s="25"/>
      <c r="L511" s="25"/>
    </row>
    <row r="512" spans="2:12" ht="12.75">
      <c r="B512" s="25"/>
      <c r="C512" s="25"/>
      <c r="D512" s="25"/>
      <c r="E512" s="25"/>
      <c r="F512" s="25"/>
      <c r="G512" s="25"/>
      <c r="H512" s="25"/>
      <c r="I512" s="25"/>
      <c r="K512" s="25"/>
      <c r="L512" s="25"/>
    </row>
    <row r="513" spans="2:12" ht="12.75">
      <c r="B513" s="25"/>
      <c r="C513" s="25"/>
      <c r="D513" s="25"/>
      <c r="E513" s="25"/>
      <c r="F513" s="25"/>
      <c r="G513" s="25"/>
      <c r="H513" s="25"/>
      <c r="I513" s="25"/>
      <c r="K513" s="25"/>
      <c r="L513" s="25"/>
    </row>
    <row r="514" spans="2:12" ht="12.75">
      <c r="B514" s="25"/>
      <c r="C514" s="25"/>
      <c r="D514" s="25"/>
      <c r="E514" s="25"/>
      <c r="F514" s="25"/>
      <c r="G514" s="25"/>
      <c r="H514" s="25"/>
      <c r="I514" s="25"/>
      <c r="K514" s="25"/>
      <c r="L514" s="25"/>
    </row>
    <row r="515" spans="2:12" ht="12.75">
      <c r="B515" s="25"/>
      <c r="C515" s="25"/>
      <c r="D515" s="25"/>
      <c r="E515" s="25"/>
      <c r="F515" s="25"/>
      <c r="G515" s="25"/>
      <c r="H515" s="25"/>
      <c r="I515" s="25"/>
      <c r="K515" s="25"/>
      <c r="L515" s="25"/>
    </row>
    <row r="516" spans="2:12" ht="12.75">
      <c r="B516" s="25"/>
      <c r="C516" s="25"/>
      <c r="D516" s="25"/>
      <c r="E516" s="25"/>
      <c r="F516" s="25"/>
      <c r="G516" s="25"/>
      <c r="H516" s="25"/>
      <c r="I516" s="25"/>
      <c r="K516" s="25"/>
      <c r="L516" s="25"/>
    </row>
    <row r="517" spans="2:12" ht="12.75">
      <c r="B517" s="25"/>
      <c r="C517" s="25"/>
      <c r="D517" s="25"/>
      <c r="E517" s="25"/>
      <c r="F517" s="25"/>
      <c r="G517" s="25"/>
      <c r="H517" s="25"/>
      <c r="I517" s="25"/>
      <c r="K517" s="25"/>
      <c r="L517" s="25"/>
    </row>
    <row r="518" spans="2:12" ht="12.75">
      <c r="B518" s="25"/>
      <c r="C518" s="25"/>
      <c r="D518" s="25"/>
      <c r="E518" s="25"/>
      <c r="F518" s="25"/>
      <c r="G518" s="25"/>
      <c r="H518" s="25"/>
      <c r="I518" s="25"/>
      <c r="K518" s="25"/>
      <c r="L518" s="25"/>
    </row>
    <row r="519" spans="2:12" ht="12.75">
      <c r="B519" s="25"/>
      <c r="C519" s="25"/>
      <c r="D519" s="25"/>
      <c r="E519" s="25"/>
      <c r="F519" s="25"/>
      <c r="G519" s="25"/>
      <c r="H519" s="25"/>
      <c r="I519" s="25"/>
      <c r="K519" s="25"/>
      <c r="L519" s="25"/>
    </row>
    <row r="520" spans="2:12" ht="12.75">
      <c r="B520" s="25"/>
      <c r="C520" s="25"/>
      <c r="D520" s="25"/>
      <c r="E520" s="25"/>
      <c r="F520" s="25"/>
      <c r="G520" s="25"/>
      <c r="H520" s="25"/>
      <c r="I520" s="25"/>
      <c r="K520" s="25"/>
      <c r="L520" s="25"/>
    </row>
    <row r="521" spans="2:12" ht="12.75">
      <c r="B521" s="25"/>
      <c r="C521" s="25"/>
      <c r="D521" s="25"/>
      <c r="E521" s="25"/>
      <c r="F521" s="25"/>
      <c r="G521" s="25"/>
      <c r="H521" s="25"/>
      <c r="I521" s="25"/>
      <c r="K521" s="25"/>
      <c r="L521" s="25"/>
    </row>
    <row r="522" spans="2:12" ht="12.75">
      <c r="B522" s="25"/>
      <c r="C522" s="25"/>
      <c r="D522" s="25"/>
      <c r="E522" s="25"/>
      <c r="F522" s="25"/>
      <c r="G522" s="25"/>
      <c r="H522" s="25"/>
      <c r="I522" s="25"/>
      <c r="K522" s="25"/>
      <c r="L522" s="25"/>
    </row>
    <row r="523" spans="2:12" ht="12.75">
      <c r="B523" s="25"/>
      <c r="C523" s="25"/>
      <c r="D523" s="25"/>
      <c r="E523" s="25"/>
      <c r="F523" s="25"/>
      <c r="G523" s="25"/>
      <c r="H523" s="25"/>
      <c r="I523" s="25"/>
      <c r="K523" s="25"/>
      <c r="L523" s="25"/>
    </row>
    <row r="524" spans="2:12" ht="12.75">
      <c r="B524" s="25"/>
      <c r="C524" s="25"/>
      <c r="D524" s="25"/>
      <c r="E524" s="25"/>
      <c r="F524" s="25"/>
      <c r="G524" s="25"/>
      <c r="H524" s="25"/>
      <c r="I524" s="25"/>
      <c r="K524" s="25"/>
      <c r="L524" s="25"/>
    </row>
    <row r="525" spans="2:12" ht="12.75">
      <c r="B525" s="25"/>
      <c r="C525" s="25"/>
      <c r="D525" s="25"/>
      <c r="E525" s="25"/>
      <c r="F525" s="25"/>
      <c r="G525" s="25"/>
      <c r="H525" s="25"/>
      <c r="I525" s="25"/>
      <c r="K525" s="25"/>
      <c r="L525" s="25"/>
    </row>
    <row r="526" spans="2:12" ht="12.75">
      <c r="B526" s="25"/>
      <c r="C526" s="25"/>
      <c r="D526" s="25"/>
      <c r="E526" s="25"/>
      <c r="F526" s="25"/>
      <c r="G526" s="25"/>
      <c r="H526" s="25"/>
      <c r="I526" s="25"/>
      <c r="K526" s="25"/>
      <c r="L526" s="25"/>
    </row>
    <row r="527" spans="2:12" ht="12.75">
      <c r="B527" s="25"/>
      <c r="C527" s="25"/>
      <c r="D527" s="25"/>
      <c r="E527" s="25"/>
      <c r="F527" s="25"/>
      <c r="G527" s="25"/>
      <c r="H527" s="25"/>
      <c r="I527" s="25"/>
      <c r="K527" s="25"/>
      <c r="L527" s="25"/>
    </row>
    <row r="528" spans="2:12" ht="12.75">
      <c r="B528" s="25"/>
      <c r="C528" s="25"/>
      <c r="D528" s="25"/>
      <c r="E528" s="25"/>
      <c r="F528" s="25"/>
      <c r="G528" s="25"/>
      <c r="H528" s="25"/>
      <c r="I528" s="25"/>
      <c r="K528" s="25"/>
      <c r="L528" s="25"/>
    </row>
    <row r="529" spans="2:12" ht="12.75">
      <c r="B529" s="25"/>
      <c r="C529" s="25"/>
      <c r="D529" s="25"/>
      <c r="E529" s="25"/>
      <c r="F529" s="25"/>
      <c r="G529" s="25"/>
      <c r="H529" s="25"/>
      <c r="I529" s="25"/>
      <c r="K529" s="25"/>
      <c r="L529" s="25"/>
    </row>
    <row r="530" spans="2:12" ht="12.75">
      <c r="B530" s="25"/>
      <c r="C530" s="25"/>
      <c r="D530" s="25"/>
      <c r="E530" s="25"/>
      <c r="F530" s="25"/>
      <c r="G530" s="25"/>
      <c r="H530" s="25"/>
      <c r="I530" s="25"/>
      <c r="K530" s="25"/>
      <c r="L530" s="25"/>
    </row>
    <row r="531" spans="2:12" ht="12.75">
      <c r="B531" s="25"/>
      <c r="C531" s="25"/>
      <c r="D531" s="25"/>
      <c r="E531" s="25"/>
      <c r="F531" s="25"/>
      <c r="G531" s="25"/>
      <c r="H531" s="25"/>
      <c r="I531" s="25"/>
      <c r="K531" s="25"/>
      <c r="L531" s="25"/>
    </row>
    <row r="532" spans="2:12" ht="12.75">
      <c r="B532" s="25"/>
      <c r="C532" s="25"/>
      <c r="D532" s="25"/>
      <c r="E532" s="25"/>
      <c r="F532" s="25"/>
      <c r="G532" s="25"/>
      <c r="H532" s="25"/>
      <c r="I532" s="25"/>
      <c r="K532" s="25"/>
      <c r="L532" s="25"/>
    </row>
    <row r="533" spans="2:12" ht="12.75">
      <c r="B533" s="25"/>
      <c r="C533" s="25"/>
      <c r="D533" s="25"/>
      <c r="E533" s="25"/>
      <c r="F533" s="25"/>
      <c r="G533" s="25"/>
      <c r="H533" s="25"/>
      <c r="I533" s="25"/>
      <c r="K533" s="25"/>
      <c r="L533" s="25"/>
    </row>
    <row r="534" spans="2:12" ht="12.75">
      <c r="B534" s="25"/>
      <c r="C534" s="25"/>
      <c r="D534" s="25"/>
      <c r="E534" s="25"/>
      <c r="F534" s="25"/>
      <c r="G534" s="25"/>
      <c r="H534" s="25"/>
      <c r="I534" s="25"/>
      <c r="K534" s="25"/>
      <c r="L534" s="25"/>
    </row>
    <row r="535" spans="2:12" ht="12.75">
      <c r="B535" s="25"/>
      <c r="C535" s="25"/>
      <c r="D535" s="25"/>
      <c r="E535" s="25"/>
      <c r="F535" s="25"/>
      <c r="G535" s="25"/>
      <c r="H535" s="25"/>
      <c r="I535" s="25"/>
      <c r="K535" s="25"/>
      <c r="L535" s="25"/>
    </row>
    <row r="536" spans="2:12" ht="12.75">
      <c r="B536" s="25"/>
      <c r="C536" s="25"/>
      <c r="D536" s="25"/>
      <c r="E536" s="25"/>
      <c r="F536" s="25"/>
      <c r="G536" s="25"/>
      <c r="H536" s="25"/>
      <c r="I536" s="25"/>
      <c r="K536" s="25"/>
      <c r="L536" s="25"/>
    </row>
    <row r="537" spans="2:12" ht="12.75">
      <c r="B537" s="25"/>
      <c r="C537" s="25"/>
      <c r="D537" s="25"/>
      <c r="E537" s="25"/>
      <c r="F537" s="25"/>
      <c r="G537" s="25"/>
      <c r="H537" s="25"/>
      <c r="I537" s="25"/>
      <c r="K537" s="25"/>
      <c r="L537" s="25"/>
    </row>
    <row r="538" spans="2:12" ht="12.75">
      <c r="B538" s="25"/>
      <c r="C538" s="25"/>
      <c r="D538" s="25"/>
      <c r="E538" s="25"/>
      <c r="F538" s="25"/>
      <c r="G538" s="25"/>
      <c r="H538" s="25"/>
      <c r="I538" s="25"/>
      <c r="K538" s="25"/>
      <c r="L538" s="25"/>
    </row>
    <row r="539" spans="2:12" ht="12.75">
      <c r="B539" s="25"/>
      <c r="C539" s="25"/>
      <c r="D539" s="25"/>
      <c r="E539" s="25"/>
      <c r="F539" s="25"/>
      <c r="G539" s="25"/>
      <c r="H539" s="25"/>
      <c r="I539" s="25"/>
      <c r="K539" s="25"/>
      <c r="L539" s="25"/>
    </row>
    <row r="540" spans="2:12" ht="12.75">
      <c r="B540" s="25"/>
      <c r="C540" s="25"/>
      <c r="D540" s="25"/>
      <c r="E540" s="25"/>
      <c r="F540" s="25"/>
      <c r="G540" s="25"/>
      <c r="H540" s="25"/>
      <c r="I540" s="25"/>
      <c r="K540" s="25"/>
      <c r="L540" s="25"/>
    </row>
    <row r="541" spans="2:12" ht="12.75">
      <c r="B541" s="25"/>
      <c r="C541" s="25"/>
      <c r="D541" s="25"/>
      <c r="E541" s="25"/>
      <c r="F541" s="25"/>
      <c r="G541" s="25"/>
      <c r="H541" s="25"/>
      <c r="I541" s="25"/>
      <c r="K541" s="25"/>
      <c r="L541" s="25"/>
    </row>
    <row r="542" spans="2:12" ht="12.75">
      <c r="B542" s="25"/>
      <c r="C542" s="25"/>
      <c r="D542" s="25"/>
      <c r="E542" s="25"/>
      <c r="F542" s="25"/>
      <c r="G542" s="25"/>
      <c r="H542" s="25"/>
      <c r="I542" s="25"/>
      <c r="K542" s="25"/>
      <c r="L542" s="25"/>
    </row>
    <row r="543" spans="2:12" ht="12.75">
      <c r="B543" s="25"/>
      <c r="C543" s="25"/>
      <c r="D543" s="25"/>
      <c r="E543" s="25"/>
      <c r="F543" s="25"/>
      <c r="G543" s="25"/>
      <c r="H543" s="25"/>
      <c r="I543" s="25"/>
      <c r="K543" s="25"/>
      <c r="L543" s="25"/>
    </row>
    <row r="544" spans="2:12" ht="12.75">
      <c r="B544" s="25"/>
      <c r="C544" s="25"/>
      <c r="D544" s="25"/>
      <c r="E544" s="25"/>
      <c r="F544" s="25"/>
      <c r="G544" s="25"/>
      <c r="H544" s="25"/>
      <c r="I544" s="25"/>
      <c r="K544" s="25"/>
      <c r="L544" s="25"/>
    </row>
    <row r="545" spans="2:12" ht="12.75">
      <c r="B545" s="25"/>
      <c r="C545" s="25"/>
      <c r="D545" s="25"/>
      <c r="E545" s="25"/>
      <c r="F545" s="25"/>
      <c r="G545" s="25"/>
      <c r="H545" s="25"/>
      <c r="I545" s="25"/>
      <c r="K545" s="25"/>
      <c r="L545" s="25"/>
    </row>
    <row r="546" spans="2:12" ht="12.75">
      <c r="B546" s="25"/>
      <c r="C546" s="25"/>
      <c r="D546" s="25"/>
      <c r="E546" s="25"/>
      <c r="F546" s="25"/>
      <c r="G546" s="25"/>
      <c r="H546" s="25"/>
      <c r="I546" s="25"/>
      <c r="K546" s="25"/>
      <c r="L546" s="25"/>
    </row>
    <row r="547" spans="2:12" ht="12.75">
      <c r="B547" s="25"/>
      <c r="C547" s="25"/>
      <c r="D547" s="25"/>
      <c r="E547" s="25"/>
      <c r="F547" s="25"/>
      <c r="G547" s="25"/>
      <c r="H547" s="25"/>
      <c r="I547" s="25"/>
      <c r="K547" s="25"/>
      <c r="L547" s="25"/>
    </row>
    <row r="548" spans="2:12" ht="12.75">
      <c r="B548" s="25"/>
      <c r="C548" s="25"/>
      <c r="D548" s="25"/>
      <c r="E548" s="25"/>
      <c r="F548" s="25"/>
      <c r="G548" s="25"/>
      <c r="H548" s="25"/>
      <c r="I548" s="25"/>
      <c r="K548" s="25"/>
      <c r="L548" s="25"/>
    </row>
    <row r="549" spans="2:12" ht="12.75">
      <c r="B549" s="25"/>
      <c r="C549" s="25"/>
      <c r="D549" s="25"/>
      <c r="E549" s="25"/>
      <c r="F549" s="25"/>
      <c r="G549" s="25"/>
      <c r="H549" s="25"/>
      <c r="I549" s="25"/>
      <c r="K549" s="25"/>
      <c r="L549" s="25"/>
    </row>
    <row r="550" spans="2:12" ht="12.75">
      <c r="B550" s="25"/>
      <c r="C550" s="25"/>
      <c r="D550" s="25"/>
      <c r="E550" s="25"/>
      <c r="F550" s="25"/>
      <c r="G550" s="25"/>
      <c r="H550" s="25"/>
      <c r="I550" s="25"/>
      <c r="K550" s="25"/>
      <c r="L550" s="25"/>
    </row>
    <row r="551" spans="2:12" ht="12.75">
      <c r="B551" s="25"/>
      <c r="C551" s="25"/>
      <c r="D551" s="25"/>
      <c r="E551" s="25"/>
      <c r="F551" s="25"/>
      <c r="G551" s="25"/>
      <c r="H551" s="25"/>
      <c r="I551" s="25"/>
      <c r="K551" s="25"/>
      <c r="L551" s="25"/>
    </row>
    <row r="552" spans="2:12" ht="12.75">
      <c r="B552" s="25"/>
      <c r="C552" s="25"/>
      <c r="D552" s="25"/>
      <c r="E552" s="25"/>
      <c r="F552" s="25"/>
      <c r="G552" s="25"/>
      <c r="H552" s="25"/>
      <c r="I552" s="25"/>
      <c r="K552" s="25"/>
      <c r="L552" s="25"/>
    </row>
    <row r="553" spans="2:12" ht="12.75">
      <c r="B553" s="25"/>
      <c r="C553" s="25"/>
      <c r="D553" s="25"/>
      <c r="E553" s="25"/>
      <c r="F553" s="25"/>
      <c r="G553" s="25"/>
      <c r="H553" s="25"/>
      <c r="I553" s="25"/>
      <c r="K553" s="25"/>
      <c r="L553" s="25"/>
    </row>
    <row r="554" spans="2:12" ht="12.75">
      <c r="B554" s="25"/>
      <c r="C554" s="25"/>
      <c r="D554" s="25"/>
      <c r="E554" s="25"/>
      <c r="F554" s="25"/>
      <c r="G554" s="25"/>
      <c r="H554" s="25"/>
      <c r="I554" s="25"/>
      <c r="K554" s="25"/>
      <c r="L554" s="25"/>
    </row>
    <row r="555" spans="2:12" ht="12.75">
      <c r="B555" s="25"/>
      <c r="C555" s="25"/>
      <c r="D555" s="25"/>
      <c r="E555" s="25"/>
      <c r="F555" s="25"/>
      <c r="G555" s="25"/>
      <c r="H555" s="25"/>
      <c r="I555" s="25"/>
      <c r="K555" s="25"/>
      <c r="L555" s="25"/>
    </row>
    <row r="556" spans="2:12" ht="12.75">
      <c r="B556" s="25"/>
      <c r="C556" s="25"/>
      <c r="D556" s="25"/>
      <c r="E556" s="25"/>
      <c r="F556" s="25"/>
      <c r="G556" s="25"/>
      <c r="H556" s="25"/>
      <c r="I556" s="25"/>
      <c r="K556" s="25"/>
      <c r="L556" s="25"/>
    </row>
    <row r="557" spans="2:12" ht="12.75">
      <c r="B557" s="25"/>
      <c r="C557" s="25"/>
      <c r="D557" s="25"/>
      <c r="E557" s="25"/>
      <c r="F557" s="25"/>
      <c r="G557" s="25"/>
      <c r="H557" s="25"/>
      <c r="I557" s="25"/>
      <c r="K557" s="25"/>
      <c r="L557" s="25"/>
    </row>
    <row r="558" spans="2:12" ht="12.75">
      <c r="B558" s="25"/>
      <c r="C558" s="25"/>
      <c r="D558" s="25"/>
      <c r="E558" s="25"/>
      <c r="F558" s="25"/>
      <c r="G558" s="25"/>
      <c r="H558" s="25"/>
      <c r="I558" s="25"/>
      <c r="K558" s="25"/>
      <c r="L558" s="25"/>
    </row>
    <row r="559" spans="2:12" ht="12.75">
      <c r="B559" s="25"/>
      <c r="C559" s="25"/>
      <c r="D559" s="25"/>
      <c r="E559" s="25"/>
      <c r="F559" s="25"/>
      <c r="G559" s="25"/>
      <c r="H559" s="25"/>
      <c r="I559" s="25"/>
      <c r="K559" s="25"/>
      <c r="L559" s="25"/>
    </row>
    <row r="560" spans="2:12" ht="12.75">
      <c r="B560" s="25"/>
      <c r="C560" s="25"/>
      <c r="D560" s="25"/>
      <c r="E560" s="25"/>
      <c r="F560" s="25"/>
      <c r="G560" s="25"/>
      <c r="H560" s="25"/>
      <c r="I560" s="25"/>
      <c r="K560" s="25"/>
      <c r="L560" s="25"/>
    </row>
    <row r="561" spans="2:12" ht="12.75">
      <c r="B561" s="25"/>
      <c r="C561" s="25"/>
      <c r="D561" s="25"/>
      <c r="E561" s="25"/>
      <c r="F561" s="25"/>
      <c r="G561" s="25"/>
      <c r="H561" s="25"/>
      <c r="I561" s="25"/>
      <c r="K561" s="25"/>
      <c r="L561" s="25"/>
    </row>
    <row r="562" spans="2:12" ht="12.75">
      <c r="B562" s="25"/>
      <c r="C562" s="25"/>
      <c r="D562" s="25"/>
      <c r="E562" s="25"/>
      <c r="F562" s="25"/>
      <c r="G562" s="25"/>
      <c r="H562" s="25"/>
      <c r="I562" s="25"/>
      <c r="K562" s="25"/>
      <c r="L562" s="25"/>
    </row>
    <row r="563" spans="2:12" ht="12.75">
      <c r="B563" s="25"/>
      <c r="C563" s="25"/>
      <c r="D563" s="25"/>
      <c r="E563" s="25"/>
      <c r="F563" s="25"/>
      <c r="G563" s="25"/>
      <c r="H563" s="25"/>
      <c r="I563" s="25"/>
      <c r="K563" s="25"/>
      <c r="L563" s="25"/>
    </row>
    <row r="564" spans="2:12" ht="12.75">
      <c r="B564" s="25"/>
      <c r="C564" s="25"/>
      <c r="D564" s="25"/>
      <c r="E564" s="25"/>
      <c r="F564" s="25"/>
      <c r="G564" s="25"/>
      <c r="H564" s="25"/>
      <c r="I564" s="25"/>
      <c r="K564" s="25"/>
      <c r="L564" s="25"/>
    </row>
    <row r="565" spans="2:12" ht="12.75">
      <c r="B565" s="25"/>
      <c r="C565" s="25"/>
      <c r="D565" s="25"/>
      <c r="E565" s="25"/>
      <c r="F565" s="25"/>
      <c r="G565" s="25"/>
      <c r="H565" s="25"/>
      <c r="I565" s="25"/>
      <c r="K565" s="25"/>
      <c r="L565" s="25"/>
    </row>
    <row r="566" spans="2:12" ht="12.75">
      <c r="B566" s="25"/>
      <c r="C566" s="25"/>
      <c r="D566" s="25"/>
      <c r="E566" s="25"/>
      <c r="F566" s="25"/>
      <c r="G566" s="25"/>
      <c r="H566" s="25"/>
      <c r="I566" s="25"/>
      <c r="K566" s="25"/>
      <c r="L566" s="25"/>
    </row>
    <row r="567" spans="2:12" ht="12.75">
      <c r="B567" s="25"/>
      <c r="C567" s="25"/>
      <c r="D567" s="25"/>
      <c r="E567" s="25"/>
      <c r="F567" s="25"/>
      <c r="G567" s="25"/>
      <c r="H567" s="25"/>
      <c r="I567" s="25"/>
      <c r="K567" s="25"/>
      <c r="L567" s="25"/>
    </row>
    <row r="568" spans="2:12" ht="12.75">
      <c r="B568" s="25"/>
      <c r="C568" s="25"/>
      <c r="D568" s="25"/>
      <c r="E568" s="25"/>
      <c r="F568" s="25"/>
      <c r="G568" s="25"/>
      <c r="H568" s="25"/>
      <c r="I568" s="25"/>
      <c r="K568" s="25"/>
      <c r="L568" s="25"/>
    </row>
    <row r="569" spans="2:12" ht="12.75">
      <c r="B569" s="25"/>
      <c r="C569" s="25"/>
      <c r="D569" s="25"/>
      <c r="E569" s="25"/>
      <c r="F569" s="25"/>
      <c r="G569" s="25"/>
      <c r="H569" s="25"/>
      <c r="I569" s="25"/>
      <c r="K569" s="25"/>
      <c r="L569" s="25"/>
    </row>
    <row r="570" spans="2:12" ht="12.75">
      <c r="B570" s="25"/>
      <c r="C570" s="25"/>
      <c r="D570" s="25"/>
      <c r="E570" s="25"/>
      <c r="F570" s="25"/>
      <c r="G570" s="25"/>
      <c r="H570" s="25"/>
      <c r="I570" s="25"/>
      <c r="K570" s="25"/>
      <c r="L570" s="25"/>
    </row>
    <row r="571" spans="2:12" ht="12.75">
      <c r="B571" s="25"/>
      <c r="C571" s="25"/>
      <c r="D571" s="25"/>
      <c r="E571" s="25"/>
      <c r="F571" s="25"/>
      <c r="G571" s="25"/>
      <c r="H571" s="25"/>
      <c r="I571" s="25"/>
      <c r="K571" s="25"/>
      <c r="L571" s="25"/>
    </row>
    <row r="572" spans="2:12" ht="12.75">
      <c r="B572" s="25"/>
      <c r="C572" s="25"/>
      <c r="D572" s="25"/>
      <c r="E572" s="25"/>
      <c r="F572" s="25"/>
      <c r="G572" s="25"/>
      <c r="H572" s="25"/>
      <c r="I572" s="25"/>
      <c r="K572" s="25"/>
      <c r="L572" s="25"/>
    </row>
    <row r="573" spans="2:12" ht="12.75">
      <c r="B573" s="25"/>
      <c r="C573" s="25"/>
      <c r="D573" s="25"/>
      <c r="E573" s="25"/>
      <c r="F573" s="25"/>
      <c r="G573" s="25"/>
      <c r="H573" s="25"/>
      <c r="I573" s="25"/>
      <c r="K573" s="25"/>
      <c r="L573" s="25"/>
    </row>
    <row r="574" spans="2:12" ht="12.75">
      <c r="B574" s="25"/>
      <c r="C574" s="25"/>
      <c r="D574" s="25"/>
      <c r="E574" s="25"/>
      <c r="F574" s="25"/>
      <c r="G574" s="25"/>
      <c r="H574" s="25"/>
      <c r="I574" s="25"/>
      <c r="K574" s="25"/>
      <c r="L574" s="25"/>
    </row>
    <row r="575" spans="2:12" ht="12.75">
      <c r="B575" s="25"/>
      <c r="C575" s="25"/>
      <c r="D575" s="25"/>
      <c r="E575" s="25"/>
      <c r="F575" s="25"/>
      <c r="G575" s="25"/>
      <c r="H575" s="25"/>
      <c r="I575" s="25"/>
      <c r="K575" s="25"/>
      <c r="L575" s="25"/>
    </row>
    <row r="576" spans="2:12" ht="12.75">
      <c r="B576" s="25"/>
      <c r="C576" s="25"/>
      <c r="D576" s="25"/>
      <c r="E576" s="25"/>
      <c r="F576" s="25"/>
      <c r="G576" s="25"/>
      <c r="H576" s="25"/>
      <c r="I576" s="25"/>
      <c r="K576" s="25"/>
      <c r="L576" s="25"/>
    </row>
    <row r="577" spans="2:12" ht="12.75">
      <c r="B577" s="25"/>
      <c r="C577" s="25"/>
      <c r="D577" s="25"/>
      <c r="E577" s="25"/>
      <c r="F577" s="25"/>
      <c r="G577" s="25"/>
      <c r="H577" s="25"/>
      <c r="I577" s="25"/>
      <c r="K577" s="25"/>
      <c r="L577" s="25"/>
    </row>
    <row r="578" spans="2:12" ht="12.75">
      <c r="B578" s="25"/>
      <c r="C578" s="25"/>
      <c r="D578" s="25"/>
      <c r="E578" s="25"/>
      <c r="F578" s="25"/>
      <c r="G578" s="25"/>
      <c r="H578" s="25"/>
      <c r="I578" s="25"/>
      <c r="K578" s="25"/>
      <c r="L578" s="25"/>
    </row>
    <row r="579" spans="2:12" ht="12.75">
      <c r="B579" s="25"/>
      <c r="C579" s="25"/>
      <c r="D579" s="25"/>
      <c r="E579" s="25"/>
      <c r="F579" s="25"/>
      <c r="G579" s="25"/>
      <c r="H579" s="25"/>
      <c r="I579" s="25"/>
      <c r="K579" s="25"/>
      <c r="L579" s="25"/>
    </row>
    <row r="580" spans="2:12" ht="12.75">
      <c r="B580" s="25"/>
      <c r="C580" s="25"/>
      <c r="D580" s="25"/>
      <c r="E580" s="25"/>
      <c r="F580" s="25"/>
      <c r="G580" s="25"/>
      <c r="H580" s="25"/>
      <c r="I580" s="25"/>
      <c r="K580" s="25"/>
      <c r="L580" s="25"/>
    </row>
    <row r="581" spans="2:12" ht="12.75">
      <c r="B581" s="25"/>
      <c r="C581" s="25"/>
      <c r="D581" s="25"/>
      <c r="E581" s="25"/>
      <c r="F581" s="25"/>
      <c r="G581" s="25"/>
      <c r="H581" s="25"/>
      <c r="I581" s="25"/>
      <c r="K581" s="25"/>
      <c r="L581" s="25"/>
    </row>
    <row r="582" spans="2:12" ht="12.75">
      <c r="B582" s="25"/>
      <c r="C582" s="25"/>
      <c r="D582" s="25"/>
      <c r="E582" s="25"/>
      <c r="F582" s="25"/>
      <c r="G582" s="25"/>
      <c r="H582" s="25"/>
      <c r="I582" s="25"/>
      <c r="K582" s="25"/>
      <c r="L582" s="25"/>
    </row>
    <row r="583" spans="2:12" ht="12.75">
      <c r="B583" s="25"/>
      <c r="C583" s="25"/>
      <c r="D583" s="25"/>
      <c r="E583" s="25"/>
      <c r="F583" s="25"/>
      <c r="G583" s="25"/>
      <c r="H583" s="25"/>
      <c r="I583" s="25"/>
      <c r="K583" s="25"/>
      <c r="L583" s="25"/>
    </row>
    <row r="584" spans="2:12" ht="12.75">
      <c r="B584" s="25"/>
      <c r="C584" s="25"/>
      <c r="D584" s="25"/>
      <c r="E584" s="25"/>
      <c r="F584" s="25"/>
      <c r="G584" s="25"/>
      <c r="H584" s="25"/>
      <c r="I584" s="25"/>
      <c r="K584" s="25"/>
      <c r="L584" s="25"/>
    </row>
    <row r="585" spans="2:12" ht="12.75">
      <c r="B585" s="25"/>
      <c r="C585" s="25"/>
      <c r="D585" s="25"/>
      <c r="E585" s="25"/>
      <c r="F585" s="25"/>
      <c r="G585" s="25"/>
      <c r="H585" s="25"/>
      <c r="I585" s="25"/>
      <c r="K585" s="25"/>
      <c r="L585" s="25"/>
    </row>
    <row r="586" spans="2:12" ht="12.75">
      <c r="B586" s="25"/>
      <c r="C586" s="25"/>
      <c r="D586" s="25"/>
      <c r="E586" s="25"/>
      <c r="F586" s="25"/>
      <c r="G586" s="25"/>
      <c r="H586" s="25"/>
      <c r="I586" s="25"/>
      <c r="K586" s="25"/>
      <c r="L586" s="25"/>
    </row>
    <row r="587" spans="2:12" ht="12.75">
      <c r="B587" s="25"/>
      <c r="C587" s="25"/>
      <c r="D587" s="25"/>
      <c r="E587" s="25"/>
      <c r="F587" s="25"/>
      <c r="G587" s="25"/>
      <c r="H587" s="25"/>
      <c r="I587" s="25"/>
      <c r="K587" s="25"/>
      <c r="L587" s="25"/>
    </row>
    <row r="588" spans="2:12" ht="12.75">
      <c r="B588" s="25"/>
      <c r="C588" s="25"/>
      <c r="D588" s="25"/>
      <c r="E588" s="25"/>
      <c r="F588" s="25"/>
      <c r="G588" s="25"/>
      <c r="H588" s="25"/>
      <c r="I588" s="25"/>
      <c r="K588" s="25"/>
      <c r="L588" s="25"/>
    </row>
    <row r="589" spans="2:12" ht="12.75">
      <c r="B589" s="25"/>
      <c r="C589" s="25"/>
      <c r="D589" s="25"/>
      <c r="E589" s="25"/>
      <c r="F589" s="25"/>
      <c r="G589" s="25"/>
      <c r="H589" s="25"/>
      <c r="I589" s="25"/>
      <c r="K589" s="25"/>
      <c r="L589" s="25"/>
    </row>
    <row r="590" spans="2:12" ht="12.75">
      <c r="B590" s="25"/>
      <c r="C590" s="25"/>
      <c r="D590" s="25"/>
      <c r="E590" s="25"/>
      <c r="F590" s="25"/>
      <c r="G590" s="25"/>
      <c r="H590" s="25"/>
      <c r="I590" s="25"/>
      <c r="K590" s="25"/>
      <c r="L590" s="25"/>
    </row>
    <row r="591" spans="2:12" ht="12.75">
      <c r="B591" s="25"/>
      <c r="C591" s="25"/>
      <c r="D591" s="25"/>
      <c r="E591" s="25"/>
      <c r="F591" s="25"/>
      <c r="G591" s="25"/>
      <c r="H591" s="25"/>
      <c r="I591" s="25"/>
      <c r="K591" s="25"/>
      <c r="L591" s="25"/>
    </row>
    <row r="592" spans="2:12" ht="12.75">
      <c r="B592" s="25"/>
      <c r="C592" s="25"/>
      <c r="D592" s="25"/>
      <c r="E592" s="25"/>
      <c r="F592" s="25"/>
      <c r="G592" s="25"/>
      <c r="H592" s="25"/>
      <c r="I592" s="25"/>
      <c r="K592" s="25"/>
      <c r="L592" s="25"/>
    </row>
    <row r="593" spans="2:12" ht="12.75">
      <c r="B593" s="25"/>
      <c r="C593" s="25"/>
      <c r="D593" s="25"/>
      <c r="E593" s="25"/>
      <c r="F593" s="25"/>
      <c r="G593" s="25"/>
      <c r="H593" s="25"/>
      <c r="I593" s="25"/>
      <c r="K593" s="25"/>
      <c r="L593" s="25"/>
    </row>
    <row r="594" spans="2:12" ht="12.75">
      <c r="B594" s="25"/>
      <c r="C594" s="25"/>
      <c r="D594" s="25"/>
      <c r="E594" s="25"/>
      <c r="F594" s="25"/>
      <c r="G594" s="25"/>
      <c r="H594" s="25"/>
      <c r="I594" s="25"/>
      <c r="K594" s="25"/>
      <c r="L594" s="25"/>
    </row>
    <row r="595" spans="2:12" ht="12.75">
      <c r="B595" s="25"/>
      <c r="C595" s="25"/>
      <c r="D595" s="25"/>
      <c r="E595" s="25"/>
      <c r="F595" s="25"/>
      <c r="G595" s="25"/>
      <c r="H595" s="25"/>
      <c r="I595" s="25"/>
      <c r="K595" s="25"/>
      <c r="L595" s="25"/>
    </row>
    <row r="596" spans="2:12" ht="12.75">
      <c r="B596" s="25"/>
      <c r="C596" s="25"/>
      <c r="D596" s="25"/>
      <c r="E596" s="25"/>
      <c r="F596" s="25"/>
      <c r="G596" s="25"/>
      <c r="H596" s="25"/>
      <c r="I596" s="25"/>
      <c r="K596" s="25"/>
      <c r="L596" s="25"/>
    </row>
    <row r="597" spans="2:12" ht="12.75">
      <c r="B597" s="25"/>
      <c r="C597" s="25"/>
      <c r="D597" s="25"/>
      <c r="E597" s="25"/>
      <c r="F597" s="25"/>
      <c r="G597" s="25"/>
      <c r="H597" s="25"/>
      <c r="I597" s="25"/>
      <c r="K597" s="25"/>
      <c r="L597" s="25"/>
    </row>
    <row r="598" spans="2:12" ht="12.75">
      <c r="B598" s="25"/>
      <c r="C598" s="25"/>
      <c r="D598" s="25"/>
      <c r="E598" s="25"/>
      <c r="F598" s="25"/>
      <c r="G598" s="25"/>
      <c r="H598" s="25"/>
      <c r="I598" s="25"/>
      <c r="K598" s="25"/>
      <c r="L598" s="25"/>
    </row>
    <row r="599" spans="2:12" ht="12.75">
      <c r="B599" s="25"/>
      <c r="C599" s="25"/>
      <c r="D599" s="25"/>
      <c r="E599" s="25"/>
      <c r="F599" s="25"/>
      <c r="G599" s="25"/>
      <c r="H599" s="25"/>
      <c r="I599" s="25"/>
      <c r="K599" s="25"/>
      <c r="L599" s="25"/>
    </row>
    <row r="600" spans="2:12" ht="12.75">
      <c r="B600" s="25"/>
      <c r="C600" s="25"/>
      <c r="D600" s="25"/>
      <c r="E600" s="25"/>
      <c r="F600" s="25"/>
      <c r="G600" s="25"/>
      <c r="H600" s="25"/>
      <c r="I600" s="25"/>
      <c r="K600" s="25"/>
      <c r="L600" s="25"/>
    </row>
    <row r="601" spans="2:12" ht="12.75">
      <c r="B601" s="25"/>
      <c r="C601" s="25"/>
      <c r="D601" s="25"/>
      <c r="E601" s="25"/>
      <c r="F601" s="25"/>
      <c r="G601" s="25"/>
      <c r="H601" s="25"/>
      <c r="I601" s="25"/>
      <c r="K601" s="25"/>
      <c r="L601" s="25"/>
    </row>
    <row r="602" spans="2:12" ht="12.75">
      <c r="B602" s="25"/>
      <c r="C602" s="25"/>
      <c r="D602" s="25"/>
      <c r="E602" s="25"/>
      <c r="F602" s="25"/>
      <c r="G602" s="25"/>
      <c r="H602" s="25"/>
      <c r="I602" s="25"/>
      <c r="K602" s="25"/>
      <c r="L602" s="25"/>
    </row>
    <row r="603" spans="2:12" ht="12.75">
      <c r="B603" s="25"/>
      <c r="C603" s="25"/>
      <c r="D603" s="25"/>
      <c r="E603" s="25"/>
      <c r="F603" s="25"/>
      <c r="G603" s="25"/>
      <c r="H603" s="25"/>
      <c r="I603" s="25"/>
      <c r="K603" s="25"/>
      <c r="L603" s="25"/>
    </row>
    <row r="604" spans="2:12" ht="12.75">
      <c r="B604" s="25"/>
      <c r="C604" s="25"/>
      <c r="D604" s="25"/>
      <c r="E604" s="25"/>
      <c r="F604" s="25"/>
      <c r="G604" s="25"/>
      <c r="H604" s="25"/>
      <c r="I604" s="25"/>
      <c r="K604" s="25"/>
      <c r="L604" s="25"/>
    </row>
    <row r="605" spans="2:12" ht="12.75">
      <c r="B605" s="25"/>
      <c r="C605" s="25"/>
      <c r="D605" s="25"/>
      <c r="E605" s="25"/>
      <c r="F605" s="25"/>
      <c r="G605" s="25"/>
      <c r="H605" s="25"/>
      <c r="I605" s="25"/>
      <c r="K605" s="25"/>
      <c r="L605" s="25"/>
    </row>
    <row r="606" spans="2:12" ht="12.75">
      <c r="B606" s="25"/>
      <c r="C606" s="25"/>
      <c r="D606" s="25"/>
      <c r="E606" s="25"/>
      <c r="F606" s="25"/>
      <c r="G606" s="25"/>
      <c r="H606" s="25"/>
      <c r="I606" s="25"/>
      <c r="K606" s="25"/>
      <c r="L606" s="25"/>
    </row>
    <row r="607" spans="2:12" ht="12.75">
      <c r="B607" s="25"/>
      <c r="C607" s="25"/>
      <c r="D607" s="25"/>
      <c r="E607" s="25"/>
      <c r="F607" s="25"/>
      <c r="G607" s="25"/>
      <c r="H607" s="25"/>
      <c r="I607" s="25"/>
      <c r="K607" s="25"/>
      <c r="L607" s="25"/>
    </row>
    <row r="608" spans="2:12" ht="12.75">
      <c r="B608" s="25"/>
      <c r="C608" s="25"/>
      <c r="D608" s="25"/>
      <c r="E608" s="25"/>
      <c r="F608" s="25"/>
      <c r="G608" s="25"/>
      <c r="H608" s="25"/>
      <c r="I608" s="25"/>
      <c r="K608" s="25"/>
      <c r="L608" s="25"/>
    </row>
    <row r="609" spans="2:12" ht="12.75">
      <c r="B609" s="25"/>
      <c r="C609" s="25"/>
      <c r="D609" s="25"/>
      <c r="E609" s="25"/>
      <c r="F609" s="25"/>
      <c r="G609" s="25"/>
      <c r="H609" s="25"/>
      <c r="I609" s="25"/>
      <c r="K609" s="25"/>
      <c r="L609" s="25"/>
    </row>
    <row r="610" spans="2:12" ht="12.75">
      <c r="B610" s="25"/>
      <c r="C610" s="25"/>
      <c r="D610" s="25"/>
      <c r="E610" s="25"/>
      <c r="F610" s="25"/>
      <c r="G610" s="25"/>
      <c r="H610" s="25"/>
      <c r="I610" s="25"/>
      <c r="K610" s="25"/>
      <c r="L610" s="25"/>
    </row>
    <row r="611" spans="2:12" ht="12.75">
      <c r="B611" s="25"/>
      <c r="C611" s="25"/>
      <c r="D611" s="25"/>
      <c r="E611" s="25"/>
      <c r="F611" s="25"/>
      <c r="G611" s="25"/>
      <c r="H611" s="25"/>
      <c r="I611" s="25"/>
      <c r="K611" s="25"/>
      <c r="L611" s="25"/>
    </row>
    <row r="612" spans="2:12" ht="12.75">
      <c r="B612" s="25"/>
      <c r="C612" s="25"/>
      <c r="D612" s="25"/>
      <c r="E612" s="25"/>
      <c r="F612" s="25"/>
      <c r="G612" s="25"/>
      <c r="H612" s="25"/>
      <c r="I612" s="25"/>
      <c r="K612" s="25"/>
      <c r="L612" s="25"/>
    </row>
    <row r="613" spans="2:12" ht="12.75">
      <c r="B613" s="25"/>
      <c r="C613" s="25"/>
      <c r="D613" s="25"/>
      <c r="E613" s="25"/>
      <c r="F613" s="25"/>
      <c r="G613" s="25"/>
      <c r="H613" s="25"/>
      <c r="I613" s="25"/>
      <c r="K613" s="25"/>
      <c r="L613" s="25"/>
    </row>
    <row r="614" spans="2:12" ht="12.75">
      <c r="B614" s="25"/>
      <c r="C614" s="25"/>
      <c r="D614" s="25"/>
      <c r="E614" s="25"/>
      <c r="F614" s="25"/>
      <c r="G614" s="25"/>
      <c r="H614" s="25"/>
      <c r="I614" s="25"/>
      <c r="K614" s="25"/>
      <c r="L614" s="25"/>
    </row>
    <row r="615" spans="2:12" ht="12.75">
      <c r="B615" s="25"/>
      <c r="C615" s="25"/>
      <c r="D615" s="25"/>
      <c r="E615" s="25"/>
      <c r="F615" s="25"/>
      <c r="G615" s="25"/>
      <c r="H615" s="25"/>
      <c r="I615" s="25"/>
      <c r="K615" s="25"/>
      <c r="L615" s="25"/>
    </row>
    <row r="616" spans="2:12" ht="12.75">
      <c r="B616" s="25"/>
      <c r="C616" s="25"/>
      <c r="D616" s="25"/>
      <c r="E616" s="25"/>
      <c r="F616" s="25"/>
      <c r="G616" s="25"/>
      <c r="H616" s="25"/>
      <c r="I616" s="25"/>
      <c r="K616" s="25"/>
      <c r="L616" s="25"/>
    </row>
    <row r="617" spans="2:12" ht="12.75">
      <c r="B617" s="25"/>
      <c r="C617" s="25"/>
      <c r="D617" s="25"/>
      <c r="E617" s="25"/>
      <c r="F617" s="25"/>
      <c r="G617" s="25"/>
      <c r="H617" s="25"/>
      <c r="I617" s="25"/>
      <c r="K617" s="25"/>
      <c r="L617" s="25"/>
    </row>
    <row r="618" spans="2:12" ht="12.75">
      <c r="B618" s="25"/>
      <c r="C618" s="25"/>
      <c r="D618" s="25"/>
      <c r="E618" s="25"/>
      <c r="F618" s="25"/>
      <c r="G618" s="25"/>
      <c r="H618" s="25"/>
      <c r="I618" s="25"/>
      <c r="K618" s="25"/>
      <c r="L618" s="25"/>
    </row>
    <row r="619" spans="2:12" ht="12.75">
      <c r="B619" s="25"/>
      <c r="C619" s="25"/>
      <c r="D619" s="25"/>
      <c r="E619" s="25"/>
      <c r="F619" s="25"/>
      <c r="G619" s="25"/>
      <c r="H619" s="25"/>
      <c r="I619" s="25"/>
      <c r="K619" s="25"/>
      <c r="L619" s="25"/>
    </row>
    <row r="620" spans="2:12" ht="12.75">
      <c r="B620" s="25"/>
      <c r="C620" s="25"/>
      <c r="D620" s="25"/>
      <c r="E620" s="25"/>
      <c r="F620" s="25"/>
      <c r="G620" s="25"/>
      <c r="H620" s="25"/>
      <c r="I620" s="25"/>
      <c r="K620" s="25"/>
      <c r="L620" s="25"/>
    </row>
    <row r="621" spans="2:12" ht="12.75">
      <c r="B621" s="25"/>
      <c r="C621" s="25"/>
      <c r="D621" s="25"/>
      <c r="E621" s="25"/>
      <c r="F621" s="25"/>
      <c r="G621" s="25"/>
      <c r="H621" s="25"/>
      <c r="I621" s="25"/>
      <c r="K621" s="25"/>
      <c r="L621" s="25"/>
    </row>
    <row r="622" spans="2:12" ht="12.75">
      <c r="B622" s="25"/>
      <c r="C622" s="25"/>
      <c r="D622" s="25"/>
      <c r="E622" s="25"/>
      <c r="F622" s="25"/>
      <c r="G622" s="25"/>
      <c r="H622" s="25"/>
      <c r="I622" s="25"/>
      <c r="K622" s="25"/>
      <c r="L622" s="25"/>
    </row>
    <row r="623" spans="2:12" ht="12.75">
      <c r="B623" s="25"/>
      <c r="C623" s="25"/>
      <c r="D623" s="25"/>
      <c r="E623" s="25"/>
      <c r="F623" s="25"/>
      <c r="G623" s="25"/>
      <c r="H623" s="25"/>
      <c r="I623" s="25"/>
      <c r="K623" s="25"/>
      <c r="L623" s="25"/>
    </row>
    <row r="624" spans="2:12" ht="12.75">
      <c r="B624" s="25"/>
      <c r="C624" s="25"/>
      <c r="D624" s="25"/>
      <c r="E624" s="25"/>
      <c r="F624" s="25"/>
      <c r="G624" s="25"/>
      <c r="H624" s="25"/>
      <c r="I624" s="25"/>
      <c r="K624" s="25"/>
      <c r="L624" s="25"/>
    </row>
    <row r="625" spans="2:12" ht="12.75">
      <c r="B625" s="25"/>
      <c r="C625" s="25"/>
      <c r="D625" s="25"/>
      <c r="E625" s="25"/>
      <c r="F625" s="25"/>
      <c r="G625" s="25"/>
      <c r="H625" s="25"/>
      <c r="I625" s="25"/>
      <c r="K625" s="25"/>
      <c r="L625" s="25"/>
    </row>
    <row r="626" spans="2:12" ht="12.75">
      <c r="B626" s="25"/>
      <c r="C626" s="25"/>
      <c r="D626" s="25"/>
      <c r="E626" s="25"/>
      <c r="F626" s="25"/>
      <c r="G626" s="25"/>
      <c r="H626" s="25"/>
      <c r="I626" s="25"/>
      <c r="K626" s="25"/>
      <c r="L626" s="25"/>
    </row>
    <row r="627" spans="2:12" ht="12.75">
      <c r="B627" s="25"/>
      <c r="C627" s="25"/>
      <c r="D627" s="25"/>
      <c r="E627" s="25"/>
      <c r="F627" s="25"/>
      <c r="G627" s="25"/>
      <c r="H627" s="25"/>
      <c r="I627" s="25"/>
      <c r="K627" s="25"/>
      <c r="L627" s="25"/>
    </row>
    <row r="628" spans="2:12" ht="12.75">
      <c r="B628" s="25"/>
      <c r="C628" s="25"/>
      <c r="D628" s="25"/>
      <c r="E628" s="25"/>
      <c r="F628" s="25"/>
      <c r="G628" s="25"/>
      <c r="H628" s="25"/>
      <c r="I628" s="25"/>
      <c r="K628" s="25"/>
      <c r="L628" s="25"/>
    </row>
    <row r="629" spans="2:12" ht="12.75">
      <c r="B629" s="25"/>
      <c r="C629" s="25"/>
      <c r="D629" s="25"/>
      <c r="E629" s="25"/>
      <c r="F629" s="25"/>
      <c r="G629" s="25"/>
      <c r="H629" s="25"/>
      <c r="I629" s="25"/>
      <c r="K629" s="25"/>
      <c r="L629" s="25"/>
    </row>
    <row r="630" spans="2:12" ht="12.75">
      <c r="B630" s="25"/>
      <c r="C630" s="25"/>
      <c r="D630" s="25"/>
      <c r="E630" s="25"/>
      <c r="F630" s="25"/>
      <c r="G630" s="25"/>
      <c r="H630" s="25"/>
      <c r="I630" s="25"/>
      <c r="K630" s="25"/>
      <c r="L630" s="25"/>
    </row>
    <row r="631" spans="2:12" ht="12.75">
      <c r="B631" s="25"/>
      <c r="C631" s="25"/>
      <c r="D631" s="25"/>
      <c r="E631" s="25"/>
      <c r="F631" s="25"/>
      <c r="G631" s="25"/>
      <c r="H631" s="25"/>
      <c r="I631" s="25"/>
      <c r="K631" s="25"/>
      <c r="L631" s="25"/>
    </row>
    <row r="632" spans="2:12" ht="12.75">
      <c r="B632" s="25"/>
      <c r="C632" s="25"/>
      <c r="D632" s="25"/>
      <c r="E632" s="25"/>
      <c r="F632" s="25"/>
      <c r="G632" s="25"/>
      <c r="H632" s="25"/>
      <c r="I632" s="25"/>
      <c r="K632" s="25"/>
      <c r="L632" s="25"/>
    </row>
    <row r="633" spans="2:12" ht="12.75">
      <c r="B633" s="25"/>
      <c r="C633" s="25"/>
      <c r="D633" s="25"/>
      <c r="E633" s="25"/>
      <c r="F633" s="25"/>
      <c r="G633" s="25"/>
      <c r="H633" s="25"/>
      <c r="I633" s="25"/>
      <c r="K633" s="25"/>
      <c r="L633" s="25"/>
    </row>
    <row r="634" spans="2:12" ht="12.75">
      <c r="B634" s="25"/>
      <c r="C634" s="25"/>
      <c r="D634" s="25"/>
      <c r="E634" s="25"/>
      <c r="F634" s="25"/>
      <c r="G634" s="25"/>
      <c r="H634" s="25"/>
      <c r="I634" s="25"/>
      <c r="K634" s="25"/>
      <c r="L634" s="25"/>
    </row>
    <row r="635" spans="2:12" ht="12.75">
      <c r="B635" s="25"/>
      <c r="C635" s="25"/>
      <c r="D635" s="25"/>
      <c r="E635" s="25"/>
      <c r="F635" s="25"/>
      <c r="G635" s="25"/>
      <c r="H635" s="25"/>
      <c r="I635" s="25"/>
      <c r="K635" s="25"/>
      <c r="L635" s="25"/>
    </row>
    <row r="636" spans="2:12" ht="12.75">
      <c r="B636" s="25"/>
      <c r="C636" s="25"/>
      <c r="D636" s="25"/>
      <c r="E636" s="25"/>
      <c r="F636" s="25"/>
      <c r="G636" s="25"/>
      <c r="H636" s="25"/>
      <c r="I636" s="25"/>
      <c r="K636" s="25"/>
      <c r="L636" s="25"/>
    </row>
    <row r="637" spans="2:12" ht="12.75">
      <c r="B637" s="25"/>
      <c r="C637" s="25"/>
      <c r="D637" s="25"/>
      <c r="E637" s="25"/>
      <c r="F637" s="25"/>
      <c r="G637" s="25"/>
      <c r="H637" s="25"/>
      <c r="I637" s="25"/>
      <c r="K637" s="25"/>
      <c r="L637" s="25"/>
    </row>
    <row r="638" spans="2:12" ht="12.75">
      <c r="B638" s="25"/>
      <c r="C638" s="25"/>
      <c r="D638" s="25"/>
      <c r="E638" s="25"/>
      <c r="F638" s="25"/>
      <c r="G638" s="25"/>
      <c r="H638" s="25"/>
      <c r="I638" s="25"/>
      <c r="K638" s="25"/>
      <c r="L638" s="25"/>
    </row>
    <row r="639" spans="2:12" ht="12.75">
      <c r="B639" s="25"/>
      <c r="C639" s="25"/>
      <c r="D639" s="25"/>
      <c r="E639" s="25"/>
      <c r="F639" s="25"/>
      <c r="G639" s="25"/>
      <c r="H639" s="25"/>
      <c r="I639" s="25"/>
      <c r="K639" s="25"/>
      <c r="L639" s="25"/>
    </row>
    <row r="640" spans="2:12" ht="12.75">
      <c r="B640" s="25"/>
      <c r="C640" s="25"/>
      <c r="D640" s="25"/>
      <c r="E640" s="25"/>
      <c r="F640" s="25"/>
      <c r="G640" s="25"/>
      <c r="H640" s="25"/>
      <c r="I640" s="25"/>
      <c r="K640" s="25"/>
      <c r="L640" s="25"/>
    </row>
    <row r="641" spans="2:12" ht="12.75">
      <c r="B641" s="25"/>
      <c r="C641" s="25"/>
      <c r="D641" s="25"/>
      <c r="E641" s="25"/>
      <c r="F641" s="25"/>
      <c r="G641" s="25"/>
      <c r="H641" s="25"/>
      <c r="I641" s="25"/>
      <c r="K641" s="25"/>
      <c r="L641" s="25"/>
    </row>
    <row r="642" spans="2:12" ht="12.75">
      <c r="B642" s="25"/>
      <c r="C642" s="25"/>
      <c r="D642" s="25"/>
      <c r="E642" s="25"/>
      <c r="F642" s="25"/>
      <c r="G642" s="25"/>
      <c r="H642" s="25"/>
      <c r="I642" s="25"/>
      <c r="K642" s="25"/>
      <c r="L642" s="25"/>
    </row>
    <row r="643" spans="2:12" ht="12.75">
      <c r="B643" s="25"/>
      <c r="C643" s="25"/>
      <c r="D643" s="25"/>
      <c r="E643" s="25"/>
      <c r="F643" s="25"/>
      <c r="G643" s="25"/>
      <c r="H643" s="25"/>
      <c r="I643" s="25"/>
      <c r="K643" s="25"/>
      <c r="L643" s="25"/>
    </row>
    <row r="644" spans="2:12" ht="12.75">
      <c r="B644" s="25"/>
      <c r="C644" s="25"/>
      <c r="D644" s="25"/>
      <c r="E644" s="25"/>
      <c r="F644" s="25"/>
      <c r="G644" s="25"/>
      <c r="H644" s="25"/>
      <c r="I644" s="25"/>
      <c r="K644" s="25"/>
      <c r="L644" s="25"/>
    </row>
    <row r="645" spans="2:12" ht="12.75">
      <c r="B645" s="25"/>
      <c r="C645" s="25"/>
      <c r="D645" s="25"/>
      <c r="E645" s="25"/>
      <c r="F645" s="25"/>
      <c r="G645" s="25"/>
      <c r="H645" s="25"/>
      <c r="I645" s="25"/>
      <c r="K645" s="25"/>
      <c r="L645" s="25"/>
    </row>
    <row r="646" spans="2:12" ht="12.75">
      <c r="B646" s="25"/>
      <c r="C646" s="25"/>
      <c r="D646" s="25"/>
      <c r="E646" s="25"/>
      <c r="F646" s="25"/>
      <c r="G646" s="25"/>
      <c r="H646" s="25"/>
      <c r="I646" s="25"/>
      <c r="K646" s="25"/>
      <c r="L646" s="25"/>
    </row>
    <row r="647" spans="2:12" ht="12.75">
      <c r="B647" s="25"/>
      <c r="C647" s="25"/>
      <c r="D647" s="25"/>
      <c r="E647" s="25"/>
      <c r="F647" s="25"/>
      <c r="G647" s="25"/>
      <c r="H647" s="25"/>
      <c r="I647" s="25"/>
      <c r="K647" s="25"/>
      <c r="L647" s="25"/>
    </row>
    <row r="648" spans="2:12" ht="12.75">
      <c r="B648" s="25"/>
      <c r="C648" s="25"/>
      <c r="D648" s="25"/>
      <c r="E648" s="25"/>
      <c r="F648" s="25"/>
      <c r="G648" s="25"/>
      <c r="H648" s="25"/>
      <c r="I648" s="25"/>
      <c r="K648" s="25"/>
      <c r="L648" s="25"/>
    </row>
    <row r="649" spans="2:12" ht="12.75">
      <c r="B649" s="25"/>
      <c r="C649" s="25"/>
      <c r="D649" s="25"/>
      <c r="E649" s="25"/>
      <c r="F649" s="25"/>
      <c r="G649" s="25"/>
      <c r="H649" s="25"/>
      <c r="I649" s="25"/>
      <c r="K649" s="25"/>
      <c r="L649" s="25"/>
    </row>
    <row r="650" spans="2:12" ht="12.75">
      <c r="B650" s="25"/>
      <c r="C650" s="25"/>
      <c r="D650" s="25"/>
      <c r="E650" s="25"/>
      <c r="F650" s="25"/>
      <c r="G650" s="25"/>
      <c r="H650" s="25"/>
      <c r="I650" s="25"/>
      <c r="K650" s="25"/>
      <c r="L650" s="25"/>
    </row>
    <row r="651" spans="2:12" ht="12.75">
      <c r="B651" s="25"/>
      <c r="C651" s="25"/>
      <c r="D651" s="25"/>
      <c r="E651" s="25"/>
      <c r="F651" s="25"/>
      <c r="G651" s="25"/>
      <c r="H651" s="25"/>
      <c r="I651" s="25"/>
      <c r="K651" s="25"/>
      <c r="L651" s="25"/>
    </row>
    <row r="652" spans="2:12" ht="12.75">
      <c r="B652" s="25"/>
      <c r="C652" s="25"/>
      <c r="D652" s="25"/>
      <c r="E652" s="25"/>
      <c r="F652" s="25"/>
      <c r="G652" s="25"/>
      <c r="H652" s="25"/>
      <c r="I652" s="25"/>
      <c r="K652" s="25"/>
      <c r="L652" s="25"/>
    </row>
    <row r="653" spans="2:12" ht="12.75">
      <c r="B653" s="25"/>
      <c r="C653" s="25"/>
      <c r="D653" s="25"/>
      <c r="E653" s="25"/>
      <c r="F653" s="25"/>
      <c r="G653" s="25"/>
      <c r="H653" s="25"/>
      <c r="I653" s="25"/>
      <c r="K653" s="25"/>
      <c r="L653" s="25"/>
    </row>
    <row r="654" spans="2:12" ht="12.75">
      <c r="B654" s="25"/>
      <c r="C654" s="25"/>
      <c r="D654" s="25"/>
      <c r="E654" s="25"/>
      <c r="F654" s="25"/>
      <c r="G654" s="25"/>
      <c r="H654" s="25"/>
      <c r="I654" s="25"/>
      <c r="K654" s="25"/>
      <c r="L654" s="25"/>
    </row>
    <row r="655" spans="2:12" ht="12.75">
      <c r="B655" s="25"/>
      <c r="C655" s="25"/>
      <c r="D655" s="25"/>
      <c r="E655" s="25"/>
      <c r="F655" s="25"/>
      <c r="G655" s="25"/>
      <c r="H655" s="25"/>
      <c r="I655" s="25"/>
      <c r="K655" s="25"/>
      <c r="L655" s="25"/>
    </row>
    <row r="656" spans="2:12" ht="12.75">
      <c r="B656" s="25"/>
      <c r="C656" s="25"/>
      <c r="D656" s="25"/>
      <c r="E656" s="25"/>
      <c r="F656" s="25"/>
      <c r="G656" s="25"/>
      <c r="H656" s="25"/>
      <c r="I656" s="25"/>
      <c r="K656" s="25"/>
      <c r="L656" s="25"/>
    </row>
    <row r="657" spans="2:12" ht="12.75">
      <c r="B657" s="25"/>
      <c r="C657" s="25"/>
      <c r="D657" s="25"/>
      <c r="E657" s="25"/>
      <c r="F657" s="25"/>
      <c r="G657" s="25"/>
      <c r="H657" s="25"/>
      <c r="I657" s="25"/>
      <c r="K657" s="25"/>
      <c r="L657" s="25"/>
    </row>
    <row r="658" spans="2:12" ht="12.75">
      <c r="B658" s="25"/>
      <c r="C658" s="25"/>
      <c r="D658" s="25"/>
      <c r="E658" s="25"/>
      <c r="F658" s="25"/>
      <c r="G658" s="25"/>
      <c r="H658" s="25"/>
      <c r="I658" s="25"/>
      <c r="K658" s="25"/>
      <c r="L658" s="25"/>
    </row>
    <row r="659" spans="2:12" ht="12.75">
      <c r="B659" s="25"/>
      <c r="C659" s="25"/>
      <c r="D659" s="25"/>
      <c r="E659" s="25"/>
      <c r="F659" s="25"/>
      <c r="G659" s="25"/>
      <c r="H659" s="25"/>
      <c r="I659" s="25"/>
      <c r="K659" s="25"/>
      <c r="L659" s="25"/>
    </row>
    <row r="660" spans="2:12" ht="12.75">
      <c r="B660" s="25"/>
      <c r="C660" s="25"/>
      <c r="D660" s="25"/>
      <c r="E660" s="25"/>
      <c r="F660" s="25"/>
      <c r="G660" s="25"/>
      <c r="H660" s="25"/>
      <c r="I660" s="25"/>
      <c r="K660" s="25"/>
      <c r="L660" s="25"/>
    </row>
    <row r="661" spans="2:12" ht="12.75">
      <c r="B661" s="25"/>
      <c r="C661" s="25"/>
      <c r="D661" s="25"/>
      <c r="E661" s="25"/>
      <c r="F661" s="25"/>
      <c r="G661" s="25"/>
      <c r="H661" s="25"/>
      <c r="I661" s="25"/>
      <c r="K661" s="25"/>
      <c r="L661" s="25"/>
    </row>
    <row r="662" spans="2:12" ht="12.75">
      <c r="B662" s="25"/>
      <c r="C662" s="25"/>
      <c r="D662" s="25"/>
      <c r="E662" s="25"/>
      <c r="F662" s="25"/>
      <c r="G662" s="25"/>
      <c r="H662" s="25"/>
      <c r="I662" s="25"/>
      <c r="K662" s="25"/>
      <c r="L662" s="25"/>
    </row>
    <row r="663" spans="2:12" ht="12.75">
      <c r="B663" s="25"/>
      <c r="C663" s="25"/>
      <c r="D663" s="25"/>
      <c r="E663" s="25"/>
      <c r="F663" s="25"/>
      <c r="G663" s="25"/>
      <c r="H663" s="25"/>
      <c r="I663" s="25"/>
      <c r="K663" s="25"/>
      <c r="L663" s="25"/>
    </row>
    <row r="664" spans="2:12" ht="12.75">
      <c r="B664" s="25"/>
      <c r="C664" s="25"/>
      <c r="D664" s="25"/>
      <c r="E664" s="25"/>
      <c r="F664" s="25"/>
      <c r="G664" s="25"/>
      <c r="H664" s="25"/>
      <c r="I664" s="25"/>
      <c r="K664" s="25"/>
      <c r="L664" s="25"/>
    </row>
    <row r="665" spans="2:12" ht="12.75">
      <c r="B665" s="25"/>
      <c r="C665" s="25"/>
      <c r="D665" s="25"/>
      <c r="E665" s="25"/>
      <c r="F665" s="25"/>
      <c r="G665" s="25"/>
      <c r="H665" s="25"/>
      <c r="I665" s="25"/>
      <c r="K665" s="25"/>
      <c r="L665" s="25"/>
    </row>
    <row r="666" spans="2:12" ht="12.75">
      <c r="B666" s="25"/>
      <c r="C666" s="25"/>
      <c r="D666" s="25"/>
      <c r="E666" s="25"/>
      <c r="F666" s="25"/>
      <c r="G666" s="25"/>
      <c r="H666" s="25"/>
      <c r="I666" s="25"/>
      <c r="K666" s="25"/>
      <c r="L666" s="25"/>
    </row>
    <row r="667" spans="2:12" ht="12.75">
      <c r="B667" s="25"/>
      <c r="C667" s="25"/>
      <c r="D667" s="25"/>
      <c r="E667" s="25"/>
      <c r="F667" s="25"/>
      <c r="G667" s="25"/>
      <c r="H667" s="25"/>
      <c r="I667" s="25"/>
      <c r="K667" s="25"/>
      <c r="L667" s="25"/>
    </row>
    <row r="668" spans="2:12" ht="12.75">
      <c r="B668" s="25"/>
      <c r="C668" s="25"/>
      <c r="D668" s="25"/>
      <c r="E668" s="25"/>
      <c r="F668" s="25"/>
      <c r="G668" s="25"/>
      <c r="H668" s="25"/>
      <c r="I668" s="25"/>
      <c r="K668" s="25"/>
      <c r="L668" s="25"/>
    </row>
    <row r="669" spans="2:12" ht="12.75">
      <c r="B669" s="25"/>
      <c r="C669" s="25"/>
      <c r="D669" s="25"/>
      <c r="E669" s="25"/>
      <c r="F669" s="25"/>
      <c r="G669" s="25"/>
      <c r="H669" s="25"/>
      <c r="I669" s="25"/>
      <c r="K669" s="25"/>
      <c r="L669" s="25"/>
    </row>
    <row r="670" spans="2:12" ht="12.75">
      <c r="B670" s="25"/>
      <c r="C670" s="25"/>
      <c r="D670" s="25"/>
      <c r="E670" s="25"/>
      <c r="F670" s="25"/>
      <c r="G670" s="25"/>
      <c r="H670" s="25"/>
      <c r="I670" s="25"/>
      <c r="K670" s="25"/>
      <c r="L670" s="25"/>
    </row>
    <row r="671" spans="2:12" ht="12.75">
      <c r="B671" s="25"/>
      <c r="C671" s="25"/>
      <c r="D671" s="25"/>
      <c r="E671" s="25"/>
      <c r="F671" s="25"/>
      <c r="G671" s="25"/>
      <c r="H671" s="25"/>
      <c r="I671" s="25"/>
      <c r="K671" s="25"/>
      <c r="L671" s="25"/>
    </row>
    <row r="672" spans="2:12" ht="12.75">
      <c r="B672" s="25"/>
      <c r="C672" s="25"/>
      <c r="D672" s="25"/>
      <c r="E672" s="25"/>
      <c r="F672" s="25"/>
      <c r="G672" s="25"/>
      <c r="H672" s="25"/>
      <c r="I672" s="25"/>
      <c r="K672" s="25"/>
      <c r="L672" s="25"/>
    </row>
    <row r="673" spans="2:12" ht="12.75">
      <c r="B673" s="25"/>
      <c r="C673" s="25"/>
      <c r="D673" s="25"/>
      <c r="E673" s="25"/>
      <c r="F673" s="25"/>
      <c r="G673" s="25"/>
      <c r="H673" s="25"/>
      <c r="I673" s="25"/>
      <c r="K673" s="25"/>
      <c r="L673" s="25"/>
    </row>
    <row r="674" spans="2:12" ht="12.75">
      <c r="B674" s="25"/>
      <c r="C674" s="25"/>
      <c r="D674" s="25"/>
      <c r="E674" s="25"/>
      <c r="F674" s="25"/>
      <c r="G674" s="25"/>
      <c r="H674" s="25"/>
      <c r="I674" s="25"/>
      <c r="K674" s="25"/>
      <c r="L674" s="25"/>
    </row>
    <row r="675" spans="2:12" ht="12.75">
      <c r="B675" s="25"/>
      <c r="C675" s="25"/>
      <c r="D675" s="25"/>
      <c r="E675" s="25"/>
      <c r="F675" s="25"/>
      <c r="G675" s="25"/>
      <c r="H675" s="25"/>
      <c r="I675" s="25"/>
      <c r="K675" s="25"/>
      <c r="L675" s="25"/>
    </row>
    <row r="676" spans="2:12" ht="12.75">
      <c r="B676" s="25"/>
      <c r="C676" s="25"/>
      <c r="D676" s="25"/>
      <c r="E676" s="25"/>
      <c r="F676" s="25"/>
      <c r="G676" s="25"/>
      <c r="H676" s="25"/>
      <c r="I676" s="25"/>
      <c r="K676" s="25"/>
      <c r="L676" s="25"/>
    </row>
    <row r="677" spans="2:12" ht="12.75">
      <c r="B677" s="25"/>
      <c r="C677" s="25"/>
      <c r="D677" s="25"/>
      <c r="E677" s="25"/>
      <c r="F677" s="25"/>
      <c r="G677" s="25"/>
      <c r="H677" s="25"/>
      <c r="I677" s="25"/>
      <c r="K677" s="25"/>
      <c r="L677" s="25"/>
    </row>
    <row r="678" spans="2:12" ht="12.75">
      <c r="B678" s="25"/>
      <c r="C678" s="25"/>
      <c r="D678" s="25"/>
      <c r="E678" s="25"/>
      <c r="F678" s="25"/>
      <c r="G678" s="25"/>
      <c r="H678" s="25"/>
      <c r="I678" s="25"/>
      <c r="K678" s="25"/>
      <c r="L678" s="25"/>
    </row>
    <row r="679" spans="2:12" ht="12.75">
      <c r="B679" s="25"/>
      <c r="C679" s="25"/>
      <c r="D679" s="25"/>
      <c r="E679" s="25"/>
      <c r="F679" s="25"/>
      <c r="G679" s="25"/>
      <c r="H679" s="25"/>
      <c r="I679" s="25"/>
      <c r="K679" s="25"/>
      <c r="L679" s="25"/>
    </row>
    <row r="680" spans="2:12" ht="12.75">
      <c r="B680" s="25"/>
      <c r="C680" s="25"/>
      <c r="D680" s="25"/>
      <c r="E680" s="25"/>
      <c r="F680" s="25"/>
      <c r="G680" s="25"/>
      <c r="H680" s="25"/>
      <c r="I680" s="25"/>
      <c r="K680" s="25"/>
      <c r="L680" s="25"/>
    </row>
    <row r="681" spans="2:12" ht="12.75">
      <c r="B681" s="25"/>
      <c r="C681" s="25"/>
      <c r="D681" s="25"/>
      <c r="E681" s="25"/>
      <c r="F681" s="25"/>
      <c r="G681" s="25"/>
      <c r="H681" s="25"/>
      <c r="I681" s="25"/>
      <c r="K681" s="25"/>
      <c r="L681" s="25"/>
    </row>
    <row r="682" spans="2:12" ht="12.75">
      <c r="B682" s="25"/>
      <c r="C682" s="25"/>
      <c r="D682" s="25"/>
      <c r="E682" s="25"/>
      <c r="F682" s="25"/>
      <c r="G682" s="25"/>
      <c r="H682" s="25"/>
      <c r="I682" s="25"/>
      <c r="K682" s="25"/>
      <c r="L682" s="25"/>
    </row>
    <row r="683" spans="2:12" ht="12.75">
      <c r="B683" s="25"/>
      <c r="C683" s="25"/>
      <c r="D683" s="25"/>
      <c r="E683" s="25"/>
      <c r="F683" s="25"/>
      <c r="G683" s="25"/>
      <c r="H683" s="25"/>
      <c r="I683" s="25"/>
      <c r="K683" s="25"/>
      <c r="L683" s="25"/>
    </row>
    <row r="684" spans="2:12" ht="12.75">
      <c r="B684" s="25"/>
      <c r="C684" s="25"/>
      <c r="D684" s="25"/>
      <c r="E684" s="25"/>
      <c r="F684" s="25"/>
      <c r="G684" s="25"/>
      <c r="H684" s="25"/>
      <c r="I684" s="25"/>
      <c r="K684" s="25"/>
      <c r="L684" s="25"/>
    </row>
    <row r="685" spans="2:12" ht="12.75">
      <c r="B685" s="25"/>
      <c r="C685" s="25"/>
      <c r="D685" s="25"/>
      <c r="E685" s="25"/>
      <c r="F685" s="25"/>
      <c r="G685" s="25"/>
      <c r="H685" s="25"/>
      <c r="I685" s="25"/>
      <c r="K685" s="25"/>
      <c r="L685" s="25"/>
    </row>
    <row r="686" spans="2:12" ht="12.75">
      <c r="B686" s="25"/>
      <c r="C686" s="25"/>
      <c r="D686" s="25"/>
      <c r="E686" s="25"/>
      <c r="F686" s="25"/>
      <c r="G686" s="25"/>
      <c r="H686" s="25"/>
      <c r="I686" s="25"/>
      <c r="K686" s="25"/>
      <c r="L686" s="25"/>
    </row>
    <row r="687" spans="2:12" ht="12.75">
      <c r="B687" s="25"/>
      <c r="C687" s="25"/>
      <c r="D687" s="25"/>
      <c r="E687" s="25"/>
      <c r="F687" s="25"/>
      <c r="G687" s="25"/>
      <c r="H687" s="25"/>
      <c r="I687" s="25"/>
      <c r="K687" s="25"/>
      <c r="L687" s="25"/>
    </row>
    <row r="688" spans="2:12" ht="12.75">
      <c r="B688" s="25"/>
      <c r="C688" s="25"/>
      <c r="D688" s="25"/>
      <c r="E688" s="25"/>
      <c r="F688" s="25"/>
      <c r="G688" s="25"/>
      <c r="H688" s="25"/>
      <c r="I688" s="25"/>
      <c r="K688" s="25"/>
      <c r="L688" s="25"/>
    </row>
    <row r="689" spans="2:12" ht="12.75">
      <c r="B689" s="25"/>
      <c r="C689" s="25"/>
      <c r="D689" s="25"/>
      <c r="E689" s="25"/>
      <c r="F689" s="25"/>
      <c r="G689" s="25"/>
      <c r="H689" s="25"/>
      <c r="I689" s="25"/>
      <c r="K689" s="25"/>
      <c r="L689" s="25"/>
    </row>
    <row r="690" spans="2:12" ht="12.75">
      <c r="B690" s="25"/>
      <c r="C690" s="25"/>
      <c r="D690" s="25"/>
      <c r="E690" s="25"/>
      <c r="F690" s="25"/>
      <c r="G690" s="25"/>
      <c r="H690" s="25"/>
      <c r="I690" s="25"/>
      <c r="K690" s="25"/>
      <c r="L690" s="25"/>
    </row>
    <row r="691" spans="2:12" ht="12.75">
      <c r="B691" s="25"/>
      <c r="C691" s="25"/>
      <c r="D691" s="25"/>
      <c r="E691" s="25"/>
      <c r="F691" s="25"/>
      <c r="G691" s="25"/>
      <c r="H691" s="25"/>
      <c r="I691" s="25"/>
      <c r="K691" s="25"/>
      <c r="L691" s="25"/>
    </row>
    <row r="692" spans="2:12" ht="12.75">
      <c r="B692" s="25"/>
      <c r="C692" s="25"/>
      <c r="D692" s="25"/>
      <c r="E692" s="25"/>
      <c r="F692" s="25"/>
      <c r="G692" s="25"/>
      <c r="H692" s="25"/>
      <c r="I692" s="25"/>
      <c r="K692" s="25"/>
      <c r="L692" s="25"/>
    </row>
    <row r="693" spans="2:12" ht="12.75">
      <c r="B693" s="25"/>
      <c r="C693" s="25"/>
      <c r="D693" s="25"/>
      <c r="E693" s="25"/>
      <c r="F693" s="25"/>
      <c r="G693" s="25"/>
      <c r="H693" s="25"/>
      <c r="I693" s="25"/>
      <c r="K693" s="25"/>
      <c r="L693" s="25"/>
    </row>
    <row r="694" spans="2:12" ht="12.75">
      <c r="B694" s="25"/>
      <c r="C694" s="25"/>
      <c r="D694" s="25"/>
      <c r="E694" s="25"/>
      <c r="F694" s="25"/>
      <c r="G694" s="25"/>
      <c r="H694" s="25"/>
      <c r="I694" s="25"/>
      <c r="K694" s="25"/>
      <c r="L694" s="25"/>
    </row>
    <row r="695" spans="2:12" ht="12.75">
      <c r="B695" s="25"/>
      <c r="C695" s="25"/>
      <c r="D695" s="25"/>
      <c r="E695" s="25"/>
      <c r="F695" s="25"/>
      <c r="G695" s="25"/>
      <c r="H695" s="25"/>
      <c r="I695" s="25"/>
      <c r="K695" s="25"/>
      <c r="L695" s="25"/>
    </row>
    <row r="696" spans="2:12" ht="12.75">
      <c r="B696" s="25"/>
      <c r="C696" s="25"/>
      <c r="D696" s="25"/>
      <c r="E696" s="25"/>
      <c r="F696" s="25"/>
      <c r="G696" s="25"/>
      <c r="H696" s="25"/>
      <c r="I696" s="25"/>
      <c r="K696" s="25"/>
      <c r="L696" s="25"/>
    </row>
    <row r="697" spans="2:12" ht="12.75">
      <c r="B697" s="25"/>
      <c r="C697" s="25"/>
      <c r="D697" s="25"/>
      <c r="E697" s="25"/>
      <c r="F697" s="25"/>
      <c r="G697" s="25"/>
      <c r="H697" s="25"/>
      <c r="I697" s="25"/>
      <c r="K697" s="25"/>
      <c r="L697" s="25"/>
    </row>
    <row r="698" spans="2:12" ht="12.75">
      <c r="B698" s="25"/>
      <c r="C698" s="25"/>
      <c r="D698" s="25"/>
      <c r="E698" s="25"/>
      <c r="F698" s="25"/>
      <c r="G698" s="25"/>
      <c r="H698" s="25"/>
      <c r="I698" s="25"/>
      <c r="K698" s="25"/>
      <c r="L698" s="25"/>
    </row>
    <row r="699" spans="2:12" ht="12.75">
      <c r="B699" s="25"/>
      <c r="C699" s="25"/>
      <c r="D699" s="25"/>
      <c r="E699" s="25"/>
      <c r="F699" s="25"/>
      <c r="G699" s="25"/>
      <c r="H699" s="25"/>
      <c r="I699" s="25"/>
      <c r="K699" s="25"/>
      <c r="L699" s="25"/>
    </row>
    <row r="700" spans="2:12" ht="12.75">
      <c r="B700" s="25"/>
      <c r="C700" s="25"/>
      <c r="D700" s="25"/>
      <c r="E700" s="25"/>
      <c r="F700" s="25"/>
      <c r="G700" s="25"/>
      <c r="H700" s="25"/>
      <c r="I700" s="25"/>
      <c r="K700" s="25"/>
      <c r="L700" s="25"/>
    </row>
    <row r="701" spans="2:12" ht="12.75">
      <c r="B701" s="25"/>
      <c r="C701" s="25"/>
      <c r="D701" s="25"/>
      <c r="E701" s="25"/>
      <c r="F701" s="25"/>
      <c r="G701" s="25"/>
      <c r="H701" s="25"/>
      <c r="I701" s="25"/>
      <c r="K701" s="25"/>
      <c r="L701" s="25"/>
    </row>
    <row r="702" spans="2:12" ht="12.75">
      <c r="B702" s="25"/>
      <c r="C702" s="25"/>
      <c r="D702" s="25"/>
      <c r="E702" s="25"/>
      <c r="F702" s="25"/>
      <c r="G702" s="25"/>
      <c r="H702" s="25"/>
      <c r="I702" s="25"/>
      <c r="K702" s="25"/>
      <c r="L702" s="25"/>
    </row>
    <row r="703" spans="2:12" ht="12.75">
      <c r="B703" s="25"/>
      <c r="C703" s="25"/>
      <c r="D703" s="25"/>
      <c r="E703" s="25"/>
      <c r="F703" s="25"/>
      <c r="G703" s="25"/>
      <c r="H703" s="25"/>
      <c r="I703" s="25"/>
      <c r="K703" s="25"/>
      <c r="L703" s="25"/>
    </row>
    <row r="704" spans="2:12" ht="12.75">
      <c r="B704" s="25"/>
      <c r="C704" s="25"/>
      <c r="D704" s="25"/>
      <c r="E704" s="25"/>
      <c r="F704" s="25"/>
      <c r="G704" s="25"/>
      <c r="H704" s="25"/>
      <c r="I704" s="25"/>
      <c r="K704" s="25"/>
      <c r="L704" s="25"/>
    </row>
    <row r="705" spans="2:12" ht="12.75">
      <c r="B705" s="25"/>
      <c r="C705" s="25"/>
      <c r="D705" s="25"/>
      <c r="E705" s="25"/>
      <c r="F705" s="25"/>
      <c r="G705" s="25"/>
      <c r="H705" s="25"/>
      <c r="I705" s="25"/>
      <c r="K705" s="25"/>
      <c r="L705" s="25"/>
    </row>
    <row r="706" spans="2:12" ht="12.75">
      <c r="B706" s="25"/>
      <c r="C706" s="25"/>
      <c r="D706" s="25"/>
      <c r="E706" s="25"/>
      <c r="F706" s="25"/>
      <c r="G706" s="25"/>
      <c r="H706" s="25"/>
      <c r="I706" s="25"/>
      <c r="K706" s="25"/>
      <c r="L706" s="25"/>
    </row>
    <row r="707" spans="2:12" ht="12.75">
      <c r="B707" s="25"/>
      <c r="C707" s="25"/>
      <c r="D707" s="25"/>
      <c r="E707" s="25"/>
      <c r="F707" s="25"/>
      <c r="G707" s="25"/>
      <c r="H707" s="25"/>
      <c r="I707" s="25"/>
      <c r="K707" s="25"/>
      <c r="L707" s="25"/>
    </row>
    <row r="708" spans="2:12" ht="12.75">
      <c r="B708" s="25"/>
      <c r="C708" s="25"/>
      <c r="D708" s="25"/>
      <c r="E708" s="25"/>
      <c r="F708" s="25"/>
      <c r="G708" s="25"/>
      <c r="H708" s="25"/>
      <c r="I708" s="25"/>
      <c r="K708" s="25"/>
      <c r="L708" s="25"/>
    </row>
    <row r="709" spans="2:12" ht="12.75">
      <c r="B709" s="25"/>
      <c r="C709" s="25"/>
      <c r="D709" s="25"/>
      <c r="E709" s="25"/>
      <c r="F709" s="25"/>
      <c r="G709" s="25"/>
      <c r="H709" s="25"/>
      <c r="I709" s="25"/>
      <c r="K709" s="25"/>
      <c r="L709" s="25"/>
    </row>
    <row r="710" spans="2:12" ht="12.75">
      <c r="B710" s="25"/>
      <c r="C710" s="25"/>
      <c r="D710" s="25"/>
      <c r="E710" s="25"/>
      <c r="F710" s="25"/>
      <c r="G710" s="25"/>
      <c r="H710" s="25"/>
      <c r="I710" s="25"/>
      <c r="K710" s="25"/>
      <c r="L710" s="25"/>
    </row>
    <row r="711" spans="2:12" ht="12.75">
      <c r="B711" s="25"/>
      <c r="C711" s="25"/>
      <c r="D711" s="25"/>
      <c r="E711" s="25"/>
      <c r="F711" s="25"/>
      <c r="G711" s="25"/>
      <c r="H711" s="25"/>
      <c r="I711" s="25"/>
      <c r="K711" s="25"/>
      <c r="L711" s="25"/>
    </row>
    <row r="712" spans="2:12" ht="12.75">
      <c r="B712" s="25"/>
      <c r="C712" s="25"/>
      <c r="D712" s="25"/>
      <c r="E712" s="25"/>
      <c r="F712" s="25"/>
      <c r="G712" s="25"/>
      <c r="H712" s="25"/>
      <c r="I712" s="25"/>
      <c r="K712" s="25"/>
      <c r="L712" s="25"/>
    </row>
    <row r="713" spans="2:12" ht="12.75">
      <c r="B713" s="25"/>
      <c r="C713" s="25"/>
      <c r="D713" s="25"/>
      <c r="E713" s="25"/>
      <c r="F713" s="25"/>
      <c r="G713" s="25"/>
      <c r="H713" s="25"/>
      <c r="I713" s="25"/>
      <c r="K713" s="25"/>
      <c r="L713" s="25"/>
    </row>
    <row r="714" spans="2:12" ht="12.75">
      <c r="B714" s="25"/>
      <c r="C714" s="25"/>
      <c r="D714" s="25"/>
      <c r="E714" s="25"/>
      <c r="F714" s="25"/>
      <c r="G714" s="25"/>
      <c r="H714" s="25"/>
      <c r="I714" s="25"/>
      <c r="K714" s="25"/>
      <c r="L714" s="25"/>
    </row>
    <row r="715" spans="2:12" ht="12.75">
      <c r="B715" s="25"/>
      <c r="C715" s="25"/>
      <c r="D715" s="25"/>
      <c r="E715" s="25"/>
      <c r="F715" s="25"/>
      <c r="G715" s="25"/>
      <c r="H715" s="25"/>
      <c r="I715" s="25"/>
      <c r="K715" s="25"/>
      <c r="L715" s="25"/>
    </row>
    <row r="716" spans="2:12" ht="12.75">
      <c r="B716" s="25"/>
      <c r="C716" s="25"/>
      <c r="D716" s="25"/>
      <c r="E716" s="25"/>
      <c r="F716" s="25"/>
      <c r="G716" s="25"/>
      <c r="H716" s="25"/>
      <c r="I716" s="25"/>
      <c r="K716" s="25"/>
      <c r="L716" s="25"/>
    </row>
    <row r="717" spans="2:12" ht="12.75">
      <c r="B717" s="25"/>
      <c r="C717" s="25"/>
      <c r="D717" s="25"/>
      <c r="E717" s="25"/>
      <c r="F717" s="25"/>
      <c r="G717" s="25"/>
      <c r="H717" s="25"/>
      <c r="I717" s="25"/>
      <c r="K717" s="25"/>
      <c r="L717" s="25"/>
    </row>
    <row r="718" spans="2:12" ht="12.75">
      <c r="B718" s="25"/>
      <c r="C718" s="25"/>
      <c r="D718" s="25"/>
      <c r="E718" s="25"/>
      <c r="F718" s="25"/>
      <c r="G718" s="25"/>
      <c r="H718" s="25"/>
      <c r="I718" s="25"/>
      <c r="K718" s="25"/>
      <c r="L718" s="25"/>
    </row>
    <row r="719" spans="2:12" ht="12.75">
      <c r="B719" s="25"/>
      <c r="C719" s="25"/>
      <c r="D719" s="25"/>
      <c r="E719" s="25"/>
      <c r="F719" s="25"/>
      <c r="G719" s="25"/>
      <c r="H719" s="25"/>
      <c r="I719" s="25"/>
      <c r="K719" s="25"/>
      <c r="L719" s="25"/>
    </row>
    <row r="720" spans="2:12" ht="12.75">
      <c r="B720" s="25"/>
      <c r="C720" s="25"/>
      <c r="D720" s="25"/>
      <c r="E720" s="25"/>
      <c r="F720" s="25"/>
      <c r="G720" s="25"/>
      <c r="H720" s="25"/>
      <c r="I720" s="25"/>
      <c r="K720" s="25"/>
      <c r="L720" s="25"/>
    </row>
    <row r="721" spans="2:12" ht="12.75">
      <c r="B721" s="25"/>
      <c r="C721" s="25"/>
      <c r="D721" s="25"/>
      <c r="E721" s="25"/>
      <c r="F721" s="25"/>
      <c r="G721" s="25"/>
      <c r="H721" s="25"/>
      <c r="I721" s="25"/>
      <c r="K721" s="25"/>
      <c r="L721" s="25"/>
    </row>
    <row r="722" spans="2:12" ht="12.75">
      <c r="B722" s="25"/>
      <c r="C722" s="25"/>
      <c r="D722" s="25"/>
      <c r="E722" s="25"/>
      <c r="F722" s="25"/>
      <c r="G722" s="25"/>
      <c r="H722" s="25"/>
      <c r="I722" s="25"/>
      <c r="K722" s="25"/>
      <c r="L722" s="25"/>
    </row>
    <row r="723" spans="2:12" ht="12.75">
      <c r="B723" s="25"/>
      <c r="C723" s="25"/>
      <c r="D723" s="25"/>
      <c r="E723" s="25"/>
      <c r="F723" s="25"/>
      <c r="G723" s="25"/>
      <c r="H723" s="25"/>
      <c r="I723" s="25"/>
      <c r="K723" s="25"/>
      <c r="L723" s="25"/>
    </row>
    <row r="724" spans="2:12" ht="12.75">
      <c r="B724" s="25"/>
      <c r="C724" s="25"/>
      <c r="D724" s="25"/>
      <c r="E724" s="25"/>
      <c r="F724" s="25"/>
      <c r="G724" s="25"/>
      <c r="H724" s="25"/>
      <c r="I724" s="25"/>
      <c r="K724" s="25"/>
      <c r="L724" s="25"/>
    </row>
    <row r="725" spans="2:12" ht="12.75">
      <c r="B725" s="25"/>
      <c r="C725" s="25"/>
      <c r="D725" s="25"/>
      <c r="E725" s="25"/>
      <c r="F725" s="25"/>
      <c r="G725" s="25"/>
      <c r="H725" s="25"/>
      <c r="I725" s="25"/>
      <c r="K725" s="25"/>
      <c r="L725" s="25"/>
    </row>
    <row r="726" spans="2:12" ht="12.75">
      <c r="B726" s="25"/>
      <c r="C726" s="25"/>
      <c r="D726" s="25"/>
      <c r="E726" s="25"/>
      <c r="F726" s="25"/>
      <c r="G726" s="25"/>
      <c r="H726" s="25"/>
      <c r="I726" s="25"/>
      <c r="K726" s="25"/>
      <c r="L726" s="25"/>
    </row>
    <row r="727" spans="2:12" ht="12.75">
      <c r="B727" s="25"/>
      <c r="C727" s="25"/>
      <c r="D727" s="25"/>
      <c r="E727" s="25"/>
      <c r="F727" s="25"/>
      <c r="G727" s="25"/>
      <c r="H727" s="25"/>
      <c r="I727" s="25"/>
      <c r="K727" s="25"/>
      <c r="L727" s="25"/>
    </row>
    <row r="728" spans="2:12" ht="12.75">
      <c r="B728" s="25"/>
      <c r="C728" s="25"/>
      <c r="D728" s="25"/>
      <c r="E728" s="25"/>
      <c r="F728" s="25"/>
      <c r="G728" s="25"/>
      <c r="H728" s="25"/>
      <c r="I728" s="25"/>
      <c r="K728" s="25"/>
      <c r="L728" s="25"/>
    </row>
    <row r="729" spans="2:12" ht="12.75">
      <c r="B729" s="25"/>
      <c r="C729" s="25"/>
      <c r="D729" s="25"/>
      <c r="E729" s="25"/>
      <c r="F729" s="25"/>
      <c r="G729" s="25"/>
      <c r="H729" s="25"/>
      <c r="I729" s="25"/>
      <c r="K729" s="25"/>
      <c r="L729" s="25"/>
    </row>
    <row r="730" spans="2:12" ht="12.75">
      <c r="B730" s="25"/>
      <c r="C730" s="25"/>
      <c r="D730" s="25"/>
      <c r="E730" s="25"/>
      <c r="F730" s="25"/>
      <c r="G730" s="25"/>
      <c r="H730" s="25"/>
      <c r="I730" s="25"/>
      <c r="K730" s="25"/>
      <c r="L730" s="25"/>
    </row>
    <row r="731" spans="2:12" ht="12.75">
      <c r="B731" s="25"/>
      <c r="C731" s="25"/>
      <c r="D731" s="25"/>
      <c r="E731" s="25"/>
      <c r="F731" s="25"/>
      <c r="G731" s="25"/>
      <c r="H731" s="25"/>
      <c r="I731" s="25"/>
      <c r="K731" s="25"/>
      <c r="L731" s="25"/>
    </row>
    <row r="732" spans="2:12" ht="12.75">
      <c r="B732" s="25"/>
      <c r="C732" s="25"/>
      <c r="D732" s="25"/>
      <c r="E732" s="25"/>
      <c r="F732" s="25"/>
      <c r="G732" s="25"/>
      <c r="H732" s="25"/>
      <c r="I732" s="25"/>
      <c r="K732" s="25"/>
      <c r="L732" s="25"/>
    </row>
    <row r="733" spans="2:12" ht="12.75">
      <c r="B733" s="25"/>
      <c r="C733" s="25"/>
      <c r="D733" s="25"/>
      <c r="E733" s="25"/>
      <c r="F733" s="25"/>
      <c r="G733" s="25"/>
      <c r="H733" s="25"/>
      <c r="I733" s="25"/>
      <c r="K733" s="25"/>
      <c r="L733" s="25"/>
    </row>
    <row r="734" spans="2:12" ht="12.75">
      <c r="B734" s="25"/>
      <c r="C734" s="25"/>
      <c r="D734" s="25"/>
      <c r="E734" s="25"/>
      <c r="F734" s="25"/>
      <c r="G734" s="25"/>
      <c r="H734" s="25"/>
      <c r="I734" s="25"/>
      <c r="K734" s="25"/>
      <c r="L734" s="25"/>
    </row>
    <row r="735" spans="2:12" ht="12.75">
      <c r="B735" s="25"/>
      <c r="C735" s="25"/>
      <c r="D735" s="25"/>
      <c r="E735" s="25"/>
      <c r="F735" s="25"/>
      <c r="G735" s="25"/>
      <c r="H735" s="25"/>
      <c r="I735" s="25"/>
      <c r="K735" s="25"/>
      <c r="L735" s="25"/>
    </row>
    <row r="736" spans="2:12" ht="12.75">
      <c r="B736" s="25"/>
      <c r="C736" s="25"/>
      <c r="D736" s="25"/>
      <c r="E736" s="25"/>
      <c r="F736" s="25"/>
      <c r="G736" s="25"/>
      <c r="H736" s="25"/>
      <c r="I736" s="25"/>
      <c r="K736" s="25"/>
      <c r="L736" s="25"/>
    </row>
    <row r="737" spans="2:12" ht="12.75">
      <c r="B737" s="25"/>
      <c r="C737" s="25"/>
      <c r="D737" s="25"/>
      <c r="E737" s="25"/>
      <c r="F737" s="25"/>
      <c r="G737" s="25"/>
      <c r="H737" s="25"/>
      <c r="I737" s="25"/>
      <c r="K737" s="25"/>
      <c r="L737" s="25"/>
    </row>
    <row r="738" spans="2:12" ht="12.75">
      <c r="B738" s="25"/>
      <c r="C738" s="25"/>
      <c r="D738" s="25"/>
      <c r="E738" s="25"/>
      <c r="F738" s="25"/>
      <c r="G738" s="25"/>
      <c r="H738" s="25"/>
      <c r="I738" s="25"/>
      <c r="K738" s="25"/>
      <c r="L738" s="25"/>
    </row>
    <row r="739" spans="2:12" ht="12.75">
      <c r="B739" s="25"/>
      <c r="C739" s="25"/>
      <c r="D739" s="25"/>
      <c r="E739" s="25"/>
      <c r="F739" s="25"/>
      <c r="G739" s="25"/>
      <c r="H739" s="25"/>
      <c r="I739" s="25"/>
      <c r="K739" s="25"/>
      <c r="L739" s="25"/>
    </row>
    <row r="740" spans="2:12" ht="12.75">
      <c r="B740" s="25"/>
      <c r="C740" s="25"/>
      <c r="D740" s="25"/>
      <c r="E740" s="25"/>
      <c r="F740" s="25"/>
      <c r="G740" s="25"/>
      <c r="H740" s="25"/>
      <c r="I740" s="25"/>
      <c r="K740" s="25"/>
      <c r="L740" s="25"/>
    </row>
    <row r="741" spans="2:12" ht="12.75">
      <c r="B741" s="25"/>
      <c r="C741" s="25"/>
      <c r="D741" s="25"/>
      <c r="E741" s="25"/>
      <c r="F741" s="25"/>
      <c r="G741" s="25"/>
      <c r="H741" s="25"/>
      <c r="I741" s="25"/>
      <c r="K741" s="25"/>
      <c r="L741" s="25"/>
    </row>
    <row r="742" spans="2:12" ht="12.75">
      <c r="B742" s="25"/>
      <c r="C742" s="25"/>
      <c r="D742" s="25"/>
      <c r="E742" s="25"/>
      <c r="F742" s="25"/>
      <c r="G742" s="25"/>
      <c r="H742" s="25"/>
      <c r="I742" s="25"/>
      <c r="K742" s="25"/>
      <c r="L742" s="25"/>
    </row>
    <row r="743" spans="2:12" ht="12.75">
      <c r="B743" s="25"/>
      <c r="C743" s="25"/>
      <c r="D743" s="25"/>
      <c r="E743" s="25"/>
      <c r="F743" s="25"/>
      <c r="G743" s="25"/>
      <c r="H743" s="25"/>
      <c r="I743" s="25"/>
      <c r="K743" s="25"/>
      <c r="L743" s="25"/>
    </row>
    <row r="744" spans="2:12" ht="12.75">
      <c r="B744" s="25"/>
      <c r="C744" s="25"/>
      <c r="D744" s="25"/>
      <c r="E744" s="25"/>
      <c r="F744" s="25"/>
      <c r="G744" s="25"/>
      <c r="H744" s="25"/>
      <c r="I744" s="25"/>
      <c r="K744" s="25"/>
      <c r="L744" s="25"/>
    </row>
    <row r="745" spans="2:12" ht="12.75">
      <c r="B745" s="25"/>
      <c r="C745" s="25"/>
      <c r="D745" s="25"/>
      <c r="E745" s="25"/>
      <c r="F745" s="25"/>
      <c r="G745" s="25"/>
      <c r="H745" s="25"/>
      <c r="I745" s="25"/>
      <c r="K745" s="25"/>
      <c r="L745" s="25"/>
    </row>
    <row r="746" spans="2:12" ht="12.75">
      <c r="B746" s="25"/>
      <c r="C746" s="25"/>
      <c r="D746" s="25"/>
      <c r="E746" s="25"/>
      <c r="F746" s="25"/>
      <c r="G746" s="25"/>
      <c r="H746" s="25"/>
      <c r="I746" s="25"/>
      <c r="K746" s="25"/>
      <c r="L746" s="25"/>
    </row>
    <row r="747" spans="2:12" ht="12.75">
      <c r="B747" s="25"/>
      <c r="C747" s="25"/>
      <c r="D747" s="25"/>
      <c r="E747" s="25"/>
      <c r="F747" s="25"/>
      <c r="G747" s="25"/>
      <c r="H747" s="25"/>
      <c r="I747" s="25"/>
      <c r="K747" s="25"/>
      <c r="L747" s="25"/>
    </row>
    <row r="748" spans="2:12" ht="12.75">
      <c r="B748" s="25"/>
      <c r="C748" s="25"/>
      <c r="D748" s="25"/>
      <c r="E748" s="25"/>
      <c r="F748" s="25"/>
      <c r="G748" s="25"/>
      <c r="H748" s="25"/>
      <c r="I748" s="25"/>
      <c r="K748" s="25"/>
      <c r="L748" s="25"/>
    </row>
    <row r="749" spans="2:12" ht="12.75">
      <c r="B749" s="25"/>
      <c r="C749" s="25"/>
      <c r="D749" s="25"/>
      <c r="E749" s="25"/>
      <c r="F749" s="25"/>
      <c r="G749" s="25"/>
      <c r="H749" s="25"/>
      <c r="I749" s="25"/>
      <c r="K749" s="25"/>
      <c r="L749" s="25"/>
    </row>
    <row r="750" spans="2:12" ht="12.75">
      <c r="B750" s="25"/>
      <c r="C750" s="25"/>
      <c r="D750" s="25"/>
      <c r="E750" s="25"/>
      <c r="F750" s="25"/>
      <c r="G750" s="25"/>
      <c r="H750" s="25"/>
      <c r="I750" s="25"/>
      <c r="K750" s="25"/>
      <c r="L750" s="25"/>
    </row>
    <row r="751" spans="2:12" ht="12.75">
      <c r="B751" s="25"/>
      <c r="C751" s="25"/>
      <c r="D751" s="25"/>
      <c r="E751" s="25"/>
      <c r="F751" s="25"/>
      <c r="G751" s="25"/>
      <c r="H751" s="25"/>
      <c r="I751" s="25"/>
      <c r="K751" s="25"/>
      <c r="L751" s="25"/>
    </row>
    <row r="752" spans="2:12" ht="12.75">
      <c r="B752" s="25"/>
      <c r="C752" s="25"/>
      <c r="D752" s="25"/>
      <c r="E752" s="25"/>
      <c r="F752" s="25"/>
      <c r="G752" s="25"/>
      <c r="H752" s="25"/>
      <c r="I752" s="25"/>
      <c r="K752" s="25"/>
      <c r="L752" s="25"/>
    </row>
    <row r="753" spans="2:12" ht="12.75">
      <c r="B753" s="25"/>
      <c r="C753" s="25"/>
      <c r="D753" s="25"/>
      <c r="E753" s="25"/>
      <c r="F753" s="25"/>
      <c r="G753" s="25"/>
      <c r="H753" s="25"/>
      <c r="I753" s="25"/>
      <c r="K753" s="25"/>
      <c r="L753" s="25"/>
    </row>
    <row r="754" spans="2:12" ht="12.75">
      <c r="B754" s="25"/>
      <c r="C754" s="25"/>
      <c r="D754" s="25"/>
      <c r="E754" s="25"/>
      <c r="F754" s="25"/>
      <c r="G754" s="25"/>
      <c r="H754" s="25"/>
      <c r="I754" s="25"/>
      <c r="K754" s="25"/>
      <c r="L754" s="25"/>
    </row>
    <row r="755" spans="2:12" ht="12.75">
      <c r="B755" s="25"/>
      <c r="C755" s="25"/>
      <c r="D755" s="25"/>
      <c r="E755" s="25"/>
      <c r="F755" s="25"/>
      <c r="G755" s="25"/>
      <c r="H755" s="25"/>
      <c r="I755" s="25"/>
      <c r="K755" s="25"/>
      <c r="L755" s="25"/>
    </row>
    <row r="756" spans="2:12" ht="12.75">
      <c r="B756" s="25"/>
      <c r="C756" s="25"/>
      <c r="D756" s="25"/>
      <c r="E756" s="25"/>
      <c r="F756" s="25"/>
      <c r="G756" s="25"/>
      <c r="H756" s="25"/>
      <c r="I756" s="25"/>
      <c r="K756" s="25"/>
      <c r="L756" s="25"/>
    </row>
    <row r="757" spans="2:12" ht="12.75">
      <c r="B757" s="25"/>
      <c r="C757" s="25"/>
      <c r="D757" s="25"/>
      <c r="E757" s="25"/>
      <c r="F757" s="25"/>
      <c r="G757" s="25"/>
      <c r="H757" s="25"/>
      <c r="I757" s="25"/>
      <c r="K757" s="25"/>
      <c r="L757" s="25"/>
    </row>
    <row r="758" spans="2:12" ht="12.75">
      <c r="B758" s="25"/>
      <c r="C758" s="25"/>
      <c r="D758" s="25"/>
      <c r="E758" s="25"/>
      <c r="F758" s="25"/>
      <c r="G758" s="25"/>
      <c r="H758" s="25"/>
      <c r="I758" s="25"/>
      <c r="K758" s="25"/>
      <c r="L758" s="25"/>
    </row>
    <row r="759" spans="2:12" ht="12.75">
      <c r="B759" s="25"/>
      <c r="C759" s="25"/>
      <c r="D759" s="25"/>
      <c r="E759" s="25"/>
      <c r="F759" s="25"/>
      <c r="G759" s="25"/>
      <c r="H759" s="25"/>
      <c r="I759" s="25"/>
      <c r="K759" s="25"/>
      <c r="L759" s="25"/>
    </row>
    <row r="760" spans="2:12" ht="12.75">
      <c r="B760" s="25"/>
      <c r="C760" s="25"/>
      <c r="D760" s="25"/>
      <c r="E760" s="25"/>
      <c r="F760" s="25"/>
      <c r="G760" s="25"/>
      <c r="H760" s="25"/>
      <c r="I760" s="25"/>
      <c r="K760" s="25"/>
      <c r="L760" s="25"/>
    </row>
    <row r="761" spans="2:12" ht="12.75">
      <c r="B761" s="25"/>
      <c r="C761" s="25"/>
      <c r="D761" s="25"/>
      <c r="E761" s="25"/>
      <c r="F761" s="25"/>
      <c r="G761" s="25"/>
      <c r="H761" s="25"/>
      <c r="I761" s="25"/>
      <c r="K761" s="25"/>
      <c r="L761" s="25"/>
    </row>
    <row r="762" spans="2:12" ht="12.75">
      <c r="B762" s="25"/>
      <c r="C762" s="25"/>
      <c r="D762" s="25"/>
      <c r="E762" s="25"/>
      <c r="F762" s="25"/>
      <c r="G762" s="25"/>
      <c r="H762" s="25"/>
      <c r="I762" s="25"/>
      <c r="K762" s="25"/>
      <c r="L762" s="25"/>
    </row>
    <row r="763" spans="2:12" ht="12.75">
      <c r="B763" s="25"/>
      <c r="C763" s="25"/>
      <c r="D763" s="25"/>
      <c r="E763" s="25"/>
      <c r="F763" s="25"/>
      <c r="G763" s="25"/>
      <c r="H763" s="25"/>
      <c r="I763" s="25"/>
      <c r="K763" s="25"/>
      <c r="L763" s="25"/>
    </row>
    <row r="764" spans="2:12" ht="12.75">
      <c r="B764" s="25"/>
      <c r="C764" s="25"/>
      <c r="D764" s="25"/>
      <c r="E764" s="25"/>
      <c r="F764" s="25"/>
      <c r="G764" s="25"/>
      <c r="H764" s="25"/>
      <c r="I764" s="25"/>
      <c r="K764" s="25"/>
      <c r="L764" s="25"/>
    </row>
    <row r="765" spans="2:12" ht="12.75">
      <c r="B765" s="25"/>
      <c r="C765" s="25"/>
      <c r="D765" s="25"/>
      <c r="E765" s="25"/>
      <c r="F765" s="25"/>
      <c r="G765" s="25"/>
      <c r="H765" s="25"/>
      <c r="I765" s="25"/>
      <c r="K765" s="25"/>
      <c r="L765" s="25"/>
    </row>
    <row r="766" spans="2:12" ht="12.75">
      <c r="B766" s="25"/>
      <c r="C766" s="25"/>
      <c r="D766" s="25"/>
      <c r="E766" s="25"/>
      <c r="F766" s="25"/>
      <c r="G766" s="25"/>
      <c r="H766" s="25"/>
      <c r="I766" s="25"/>
      <c r="K766" s="25"/>
      <c r="L766" s="25"/>
    </row>
    <row r="767" spans="2:12" ht="12.75">
      <c r="B767" s="25"/>
      <c r="C767" s="25"/>
      <c r="D767" s="25"/>
      <c r="E767" s="25"/>
      <c r="F767" s="25"/>
      <c r="G767" s="25"/>
      <c r="H767" s="25"/>
      <c r="I767" s="25"/>
      <c r="K767" s="25"/>
      <c r="L767" s="25"/>
    </row>
    <row r="768" spans="2:12" ht="12.75">
      <c r="B768" s="25"/>
      <c r="C768" s="25"/>
      <c r="D768" s="25"/>
      <c r="E768" s="25"/>
      <c r="F768" s="25"/>
      <c r="G768" s="25"/>
      <c r="H768" s="25"/>
      <c r="I768" s="25"/>
      <c r="K768" s="25"/>
      <c r="L768" s="25"/>
    </row>
    <row r="769" spans="2:12" ht="12.75">
      <c r="B769" s="25"/>
      <c r="C769" s="25"/>
      <c r="D769" s="25"/>
      <c r="E769" s="25"/>
      <c r="F769" s="25"/>
      <c r="G769" s="25"/>
      <c r="H769" s="25"/>
      <c r="I769" s="25"/>
      <c r="K769" s="25"/>
      <c r="L769" s="25"/>
    </row>
    <row r="770" spans="2:12" ht="12.75">
      <c r="B770" s="25"/>
      <c r="C770" s="25"/>
      <c r="D770" s="25"/>
      <c r="E770" s="25"/>
      <c r="F770" s="25"/>
      <c r="G770" s="25"/>
      <c r="H770" s="25"/>
      <c r="I770" s="25"/>
      <c r="K770" s="25"/>
      <c r="L770" s="25"/>
    </row>
    <row r="771" spans="2:12" ht="12.75">
      <c r="B771" s="25"/>
      <c r="C771" s="25"/>
      <c r="D771" s="25"/>
      <c r="E771" s="25"/>
      <c r="F771" s="25"/>
      <c r="G771" s="25"/>
      <c r="H771" s="25"/>
      <c r="I771" s="25"/>
      <c r="K771" s="25"/>
      <c r="L771" s="25"/>
    </row>
    <row r="772" spans="2:12" ht="12.75">
      <c r="B772" s="25"/>
      <c r="C772" s="25"/>
      <c r="D772" s="25"/>
      <c r="E772" s="25"/>
      <c r="F772" s="25"/>
      <c r="G772" s="25"/>
      <c r="H772" s="25"/>
      <c r="I772" s="25"/>
      <c r="K772" s="25"/>
      <c r="L772" s="25"/>
    </row>
    <row r="773" spans="2:12" ht="12.75">
      <c r="B773" s="25"/>
      <c r="C773" s="25"/>
      <c r="D773" s="25"/>
      <c r="E773" s="25"/>
      <c r="F773" s="25"/>
      <c r="G773" s="25"/>
      <c r="H773" s="25"/>
      <c r="I773" s="25"/>
      <c r="K773" s="25"/>
      <c r="L773" s="25"/>
    </row>
    <row r="774" spans="2:12" ht="12.75">
      <c r="B774" s="25"/>
      <c r="C774" s="25"/>
      <c r="D774" s="25"/>
      <c r="E774" s="25"/>
      <c r="F774" s="25"/>
      <c r="G774" s="25"/>
      <c r="H774" s="25"/>
      <c r="I774" s="25"/>
      <c r="K774" s="25"/>
      <c r="L774" s="25"/>
    </row>
    <row r="775" spans="2:12" ht="12.75">
      <c r="B775" s="25"/>
      <c r="C775" s="25"/>
      <c r="D775" s="25"/>
      <c r="E775" s="25"/>
      <c r="F775" s="25"/>
      <c r="G775" s="25"/>
      <c r="H775" s="25"/>
      <c r="I775" s="25"/>
      <c r="K775" s="25"/>
      <c r="L775" s="25"/>
    </row>
    <row r="776" spans="2:12" ht="12.75">
      <c r="B776" s="25"/>
      <c r="C776" s="25"/>
      <c r="D776" s="25"/>
      <c r="E776" s="25"/>
      <c r="F776" s="25"/>
      <c r="G776" s="25"/>
      <c r="H776" s="25"/>
      <c r="I776" s="25"/>
      <c r="K776" s="25"/>
      <c r="L776" s="25"/>
    </row>
    <row r="777" spans="2:12" ht="12.75">
      <c r="B777" s="25"/>
      <c r="C777" s="25"/>
      <c r="D777" s="25"/>
      <c r="E777" s="25"/>
      <c r="F777" s="25"/>
      <c r="G777" s="25"/>
      <c r="H777" s="25"/>
      <c r="I777" s="25"/>
      <c r="K777" s="25"/>
      <c r="L777" s="25"/>
    </row>
    <row r="778" spans="2:12" ht="12.75">
      <c r="B778" s="25"/>
      <c r="C778" s="25"/>
      <c r="D778" s="25"/>
      <c r="E778" s="25"/>
      <c r="F778" s="25"/>
      <c r="G778" s="25"/>
      <c r="H778" s="25"/>
      <c r="I778" s="25"/>
      <c r="K778" s="25"/>
      <c r="L778" s="25"/>
    </row>
    <row r="779" spans="2:12" ht="12.75">
      <c r="B779" s="25"/>
      <c r="C779" s="25"/>
      <c r="D779" s="25"/>
      <c r="E779" s="25"/>
      <c r="F779" s="25"/>
      <c r="G779" s="25"/>
      <c r="H779" s="25"/>
      <c r="I779" s="25"/>
      <c r="K779" s="25"/>
      <c r="L779" s="25"/>
    </row>
    <row r="780" spans="2:12" ht="12.75">
      <c r="B780" s="25"/>
      <c r="C780" s="25"/>
      <c r="D780" s="25"/>
      <c r="E780" s="25"/>
      <c r="F780" s="25"/>
      <c r="G780" s="25"/>
      <c r="H780" s="25"/>
      <c r="I780" s="25"/>
      <c r="K780" s="25"/>
      <c r="L780" s="25"/>
    </row>
    <row r="781" spans="2:12" ht="12.75">
      <c r="B781" s="25"/>
      <c r="C781" s="25"/>
      <c r="D781" s="25"/>
      <c r="E781" s="25"/>
      <c r="F781" s="25"/>
      <c r="G781" s="25"/>
      <c r="H781" s="25"/>
      <c r="I781" s="25"/>
      <c r="K781" s="25"/>
      <c r="L781" s="25"/>
    </row>
    <row r="782" spans="2:12" ht="12.75">
      <c r="B782" s="25"/>
      <c r="C782" s="25"/>
      <c r="D782" s="25"/>
      <c r="E782" s="25"/>
      <c r="F782" s="25"/>
      <c r="G782" s="25"/>
      <c r="H782" s="25"/>
      <c r="I782" s="25"/>
      <c r="K782" s="25"/>
      <c r="L782" s="25"/>
    </row>
    <row r="783" spans="2:12" ht="12.75">
      <c r="B783" s="25"/>
      <c r="C783" s="25"/>
      <c r="D783" s="25"/>
      <c r="E783" s="25"/>
      <c r="F783" s="25"/>
      <c r="G783" s="25"/>
      <c r="H783" s="25"/>
      <c r="I783" s="25"/>
      <c r="K783" s="25"/>
      <c r="L783" s="25"/>
    </row>
    <row r="784" spans="2:12" ht="12.75">
      <c r="B784" s="25"/>
      <c r="C784" s="25"/>
      <c r="D784" s="25"/>
      <c r="E784" s="25"/>
      <c r="F784" s="25"/>
      <c r="G784" s="25"/>
      <c r="H784" s="25"/>
      <c r="I784" s="25"/>
      <c r="K784" s="25"/>
      <c r="L784" s="25"/>
    </row>
    <row r="785" spans="2:12" ht="12.75">
      <c r="B785" s="25"/>
      <c r="C785" s="25"/>
      <c r="D785" s="25"/>
      <c r="E785" s="25"/>
      <c r="F785" s="25"/>
      <c r="G785" s="25"/>
      <c r="H785" s="25"/>
      <c r="I785" s="25"/>
      <c r="K785" s="25"/>
      <c r="L785" s="25"/>
    </row>
    <row r="786" spans="2:12" ht="12.75">
      <c r="B786" s="25"/>
      <c r="C786" s="25"/>
      <c r="D786" s="25"/>
      <c r="E786" s="25"/>
      <c r="F786" s="25"/>
      <c r="G786" s="25"/>
      <c r="H786" s="25"/>
      <c r="I786" s="25"/>
      <c r="K786" s="25"/>
      <c r="L786" s="25"/>
    </row>
    <row r="787" spans="2:12" ht="12.75">
      <c r="B787" s="25"/>
      <c r="C787" s="25"/>
      <c r="D787" s="25"/>
      <c r="E787" s="25"/>
      <c r="F787" s="25"/>
      <c r="G787" s="25"/>
      <c r="H787" s="25"/>
      <c r="I787" s="25"/>
      <c r="K787" s="25"/>
      <c r="L787" s="25"/>
    </row>
    <row r="788" spans="2:12" ht="12.75">
      <c r="B788" s="25"/>
      <c r="C788" s="25"/>
      <c r="D788" s="25"/>
      <c r="E788" s="25"/>
      <c r="F788" s="25"/>
      <c r="G788" s="25"/>
      <c r="H788" s="25"/>
      <c r="I788" s="25"/>
      <c r="K788" s="25"/>
      <c r="L788" s="25"/>
    </row>
    <row r="789" spans="2:12" ht="12.75">
      <c r="B789" s="25"/>
      <c r="C789" s="25"/>
      <c r="D789" s="25"/>
      <c r="E789" s="25"/>
      <c r="F789" s="25"/>
      <c r="G789" s="25"/>
      <c r="H789" s="25"/>
      <c r="I789" s="25"/>
      <c r="K789" s="25"/>
      <c r="L789" s="25"/>
    </row>
    <row r="790" spans="2:12" ht="12.75">
      <c r="B790" s="25"/>
      <c r="C790" s="25"/>
      <c r="D790" s="25"/>
      <c r="E790" s="25"/>
      <c r="F790" s="25"/>
      <c r="G790" s="25"/>
      <c r="H790" s="25"/>
      <c r="I790" s="25"/>
      <c r="K790" s="25"/>
      <c r="L790" s="25"/>
    </row>
    <row r="791" spans="2:12" ht="12.75">
      <c r="B791" s="25"/>
      <c r="C791" s="25"/>
      <c r="D791" s="25"/>
      <c r="E791" s="25"/>
      <c r="F791" s="25"/>
      <c r="G791" s="25"/>
      <c r="H791" s="25"/>
      <c r="I791" s="25"/>
      <c r="K791" s="25"/>
      <c r="L791" s="25"/>
    </row>
    <row r="792" spans="2:12" ht="12.75">
      <c r="B792" s="25"/>
      <c r="C792" s="25"/>
      <c r="D792" s="25"/>
      <c r="E792" s="25"/>
      <c r="F792" s="25"/>
      <c r="G792" s="25"/>
      <c r="H792" s="25"/>
      <c r="I792" s="25"/>
      <c r="K792" s="25"/>
      <c r="L792" s="25"/>
    </row>
    <row r="793" spans="2:12" ht="12.75">
      <c r="B793" s="25"/>
      <c r="C793" s="25"/>
      <c r="D793" s="25"/>
      <c r="E793" s="25"/>
      <c r="F793" s="25"/>
      <c r="G793" s="25"/>
      <c r="H793" s="25"/>
      <c r="I793" s="25"/>
      <c r="K793" s="25"/>
      <c r="L793" s="25"/>
    </row>
    <row r="794" spans="2:12" ht="12.75">
      <c r="B794" s="25"/>
      <c r="C794" s="25"/>
      <c r="D794" s="25"/>
      <c r="E794" s="25"/>
      <c r="F794" s="25"/>
      <c r="G794" s="25"/>
      <c r="H794" s="25"/>
      <c r="I794" s="25"/>
      <c r="K794" s="25"/>
      <c r="L794" s="25"/>
    </row>
    <row r="795" spans="2:12" ht="12.75">
      <c r="B795" s="25"/>
      <c r="C795" s="25"/>
      <c r="D795" s="25"/>
      <c r="E795" s="25"/>
      <c r="F795" s="25"/>
      <c r="G795" s="25"/>
      <c r="H795" s="25"/>
      <c r="I795" s="25"/>
      <c r="K795" s="25"/>
      <c r="L795" s="25"/>
    </row>
    <row r="796" spans="2:12" ht="12.75">
      <c r="B796" s="25"/>
      <c r="C796" s="25"/>
      <c r="D796" s="25"/>
      <c r="E796" s="25"/>
      <c r="F796" s="25"/>
      <c r="G796" s="25"/>
      <c r="H796" s="25"/>
      <c r="I796" s="25"/>
      <c r="K796" s="25"/>
      <c r="L796" s="25"/>
    </row>
    <row r="797" spans="2:12" ht="12.75">
      <c r="B797" s="25"/>
      <c r="C797" s="25"/>
      <c r="D797" s="25"/>
      <c r="E797" s="25"/>
      <c r="F797" s="25"/>
      <c r="G797" s="25"/>
      <c r="H797" s="25"/>
      <c r="I797" s="25"/>
      <c r="K797" s="25"/>
      <c r="L797" s="25"/>
    </row>
    <row r="798" spans="2:12" ht="12.75">
      <c r="B798" s="25"/>
      <c r="C798" s="25"/>
      <c r="D798" s="25"/>
      <c r="E798" s="25"/>
      <c r="F798" s="25"/>
      <c r="G798" s="25"/>
      <c r="H798" s="25"/>
      <c r="I798" s="25"/>
      <c r="K798" s="25"/>
      <c r="L798" s="25"/>
    </row>
    <row r="799" spans="2:12" ht="12.75">
      <c r="B799" s="25"/>
      <c r="C799" s="25"/>
      <c r="D799" s="25"/>
      <c r="E799" s="25"/>
      <c r="F799" s="25"/>
      <c r="G799" s="25"/>
      <c r="H799" s="25"/>
      <c r="I799" s="25"/>
      <c r="K799" s="25"/>
      <c r="L799" s="25"/>
    </row>
    <row r="800" spans="2:12" ht="12.75">
      <c r="B800" s="25"/>
      <c r="C800" s="25"/>
      <c r="D800" s="25"/>
      <c r="E800" s="25"/>
      <c r="F800" s="25"/>
      <c r="G800" s="25"/>
      <c r="H800" s="25"/>
      <c r="I800" s="25"/>
      <c r="K800" s="25"/>
      <c r="L800" s="25"/>
    </row>
    <row r="801" spans="2:12" ht="12.75">
      <c r="B801" s="25"/>
      <c r="C801" s="25"/>
      <c r="D801" s="25"/>
      <c r="E801" s="25"/>
      <c r="F801" s="25"/>
      <c r="G801" s="25"/>
      <c r="H801" s="25"/>
      <c r="I801" s="25"/>
      <c r="K801" s="25"/>
      <c r="L801" s="25"/>
    </row>
    <row r="802" spans="2:12" ht="12.75">
      <c r="B802" s="25"/>
      <c r="C802" s="25"/>
      <c r="D802" s="25"/>
      <c r="E802" s="25"/>
      <c r="F802" s="25"/>
      <c r="G802" s="25"/>
      <c r="H802" s="25"/>
      <c r="I802" s="25"/>
      <c r="K802" s="25"/>
      <c r="L802" s="25"/>
    </row>
    <row r="803" spans="2:12" ht="12.75">
      <c r="B803" s="25"/>
      <c r="C803" s="25"/>
      <c r="D803" s="25"/>
      <c r="E803" s="25"/>
      <c r="F803" s="25"/>
      <c r="G803" s="25"/>
      <c r="H803" s="25"/>
      <c r="I803" s="25"/>
      <c r="K803" s="25"/>
      <c r="L803" s="25"/>
    </row>
    <row r="804" spans="2:12" ht="12.75">
      <c r="B804" s="25"/>
      <c r="C804" s="25"/>
      <c r="D804" s="25"/>
      <c r="E804" s="25"/>
      <c r="F804" s="25"/>
      <c r="G804" s="25"/>
      <c r="H804" s="25"/>
      <c r="I804" s="25"/>
      <c r="K804" s="25"/>
      <c r="L804" s="25"/>
    </row>
    <row r="805" spans="2:12" ht="12.75">
      <c r="B805" s="25"/>
      <c r="C805" s="25"/>
      <c r="D805" s="25"/>
      <c r="E805" s="25"/>
      <c r="F805" s="25"/>
      <c r="G805" s="25"/>
      <c r="H805" s="25"/>
      <c r="I805" s="25"/>
      <c r="K805" s="25"/>
      <c r="L805" s="25"/>
    </row>
    <row r="806" spans="2:12" ht="12.75">
      <c r="B806" s="25"/>
      <c r="C806" s="25"/>
      <c r="D806" s="25"/>
      <c r="E806" s="25"/>
      <c r="F806" s="25"/>
      <c r="G806" s="25"/>
      <c r="H806" s="25"/>
      <c r="I806" s="25"/>
      <c r="K806" s="25"/>
      <c r="L806" s="25"/>
    </row>
    <row r="807" spans="2:12" ht="12.75">
      <c r="B807" s="25"/>
      <c r="C807" s="25"/>
      <c r="D807" s="25"/>
      <c r="E807" s="25"/>
      <c r="F807" s="25"/>
      <c r="G807" s="25"/>
      <c r="H807" s="25"/>
      <c r="I807" s="25"/>
      <c r="K807" s="25"/>
      <c r="L807" s="25"/>
    </row>
    <row r="808" spans="2:12" ht="12.75">
      <c r="B808" s="25"/>
      <c r="C808" s="25"/>
      <c r="D808" s="25"/>
      <c r="E808" s="25"/>
      <c r="F808" s="25"/>
      <c r="G808" s="25"/>
      <c r="H808" s="25"/>
      <c r="I808" s="25"/>
      <c r="K808" s="25"/>
      <c r="L808" s="25"/>
    </row>
    <row r="809" spans="2:12" ht="12.75">
      <c r="B809" s="25"/>
      <c r="C809" s="25"/>
      <c r="D809" s="25"/>
      <c r="E809" s="25"/>
      <c r="F809" s="25"/>
      <c r="G809" s="25"/>
      <c r="H809" s="25"/>
      <c r="I809" s="25"/>
      <c r="K809" s="25"/>
      <c r="L809" s="25"/>
    </row>
    <row r="810" spans="2:12" ht="12.75">
      <c r="B810" s="25"/>
      <c r="C810" s="25"/>
      <c r="D810" s="25"/>
      <c r="E810" s="25"/>
      <c r="F810" s="25"/>
      <c r="G810" s="25"/>
      <c r="H810" s="25"/>
      <c r="I810" s="25"/>
      <c r="K810" s="25"/>
      <c r="L810" s="25"/>
    </row>
    <row r="811" spans="2:12" ht="12.75">
      <c r="B811" s="25"/>
      <c r="C811" s="25"/>
      <c r="D811" s="25"/>
      <c r="E811" s="25"/>
      <c r="F811" s="25"/>
      <c r="G811" s="25"/>
      <c r="H811" s="25"/>
      <c r="I811" s="25"/>
      <c r="K811" s="25"/>
      <c r="L811" s="25"/>
    </row>
    <row r="812" spans="2:12" ht="12.75">
      <c r="B812" s="25"/>
      <c r="C812" s="25"/>
      <c r="D812" s="25"/>
      <c r="E812" s="25"/>
      <c r="F812" s="25"/>
      <c r="G812" s="25"/>
      <c r="H812" s="25"/>
      <c r="I812" s="25"/>
      <c r="K812" s="25"/>
      <c r="L812" s="25"/>
    </row>
    <row r="813" spans="2:12" ht="12.75">
      <c r="B813" s="25"/>
      <c r="C813" s="25"/>
      <c r="D813" s="25"/>
      <c r="E813" s="25"/>
      <c r="F813" s="25"/>
      <c r="G813" s="25"/>
      <c r="H813" s="25"/>
      <c r="I813" s="25"/>
      <c r="K813" s="25"/>
      <c r="L813" s="25"/>
    </row>
    <row r="814" spans="2:12" ht="12.75">
      <c r="B814" s="25"/>
      <c r="C814" s="25"/>
      <c r="D814" s="25"/>
      <c r="E814" s="25"/>
      <c r="F814" s="25"/>
      <c r="G814" s="25"/>
      <c r="H814" s="25"/>
      <c r="I814" s="25"/>
      <c r="K814" s="25"/>
      <c r="L814" s="25"/>
    </row>
    <row r="815" spans="2:12" ht="12.75">
      <c r="B815" s="25"/>
      <c r="C815" s="25"/>
      <c r="D815" s="25"/>
      <c r="E815" s="25"/>
      <c r="F815" s="25"/>
      <c r="G815" s="25"/>
      <c r="H815" s="25"/>
      <c r="I815" s="25"/>
      <c r="K815" s="25"/>
      <c r="L815" s="25"/>
    </row>
    <row r="816" spans="2:12" ht="12.75">
      <c r="B816" s="25"/>
      <c r="C816" s="25"/>
      <c r="D816" s="25"/>
      <c r="E816" s="25"/>
      <c r="F816" s="25"/>
      <c r="G816" s="25"/>
      <c r="H816" s="25"/>
      <c r="I816" s="25"/>
      <c r="K816" s="25"/>
      <c r="L816" s="25"/>
    </row>
    <row r="817" spans="2:12" ht="12.75">
      <c r="B817" s="25"/>
      <c r="C817" s="25"/>
      <c r="D817" s="25"/>
      <c r="E817" s="25"/>
      <c r="F817" s="25"/>
      <c r="G817" s="25"/>
      <c r="H817" s="25"/>
      <c r="I817" s="25"/>
      <c r="K817" s="25"/>
      <c r="L817" s="25"/>
    </row>
    <row r="818" spans="2:12" ht="12.75">
      <c r="B818" s="25"/>
      <c r="C818" s="25"/>
      <c r="D818" s="25"/>
      <c r="E818" s="25"/>
      <c r="F818" s="25"/>
      <c r="G818" s="25"/>
      <c r="H818" s="25"/>
      <c r="I818" s="25"/>
      <c r="K818" s="25"/>
      <c r="L818" s="25"/>
    </row>
    <row r="819" spans="2:12" ht="12.75">
      <c r="B819" s="25"/>
      <c r="C819" s="25"/>
      <c r="D819" s="25"/>
      <c r="E819" s="25"/>
      <c r="F819" s="25"/>
      <c r="G819" s="25"/>
      <c r="H819" s="25"/>
      <c r="I819" s="25"/>
      <c r="K819" s="25"/>
      <c r="L819" s="25"/>
    </row>
    <row r="820" spans="2:12" ht="12.75">
      <c r="B820" s="25"/>
      <c r="C820" s="25"/>
      <c r="D820" s="25"/>
      <c r="E820" s="25"/>
      <c r="F820" s="25"/>
      <c r="G820" s="25"/>
      <c r="H820" s="25"/>
      <c r="I820" s="25"/>
      <c r="K820" s="25"/>
      <c r="L820" s="25"/>
    </row>
    <row r="821" spans="2:12" ht="12.75">
      <c r="B821" s="25"/>
      <c r="C821" s="25"/>
      <c r="D821" s="25"/>
      <c r="E821" s="25"/>
      <c r="F821" s="25"/>
      <c r="G821" s="25"/>
      <c r="H821" s="25"/>
      <c r="I821" s="25"/>
      <c r="K821" s="25"/>
      <c r="L821" s="25"/>
    </row>
    <row r="822" spans="2:12" ht="12.75">
      <c r="B822" s="25"/>
      <c r="C822" s="25"/>
      <c r="D822" s="25"/>
      <c r="E822" s="25"/>
      <c r="F822" s="25"/>
      <c r="G822" s="25"/>
      <c r="H822" s="25"/>
      <c r="I822" s="25"/>
      <c r="K822" s="25"/>
      <c r="L822" s="25"/>
    </row>
    <row r="823" spans="2:12" ht="12.75">
      <c r="B823" s="25"/>
      <c r="C823" s="25"/>
      <c r="D823" s="25"/>
      <c r="E823" s="25"/>
      <c r="F823" s="25"/>
      <c r="G823" s="25"/>
      <c r="H823" s="25"/>
      <c r="I823" s="25"/>
      <c r="K823" s="25"/>
      <c r="L823" s="25"/>
    </row>
    <row r="824" spans="2:12" ht="12.75">
      <c r="B824" s="25"/>
      <c r="C824" s="25"/>
      <c r="D824" s="25"/>
      <c r="E824" s="25"/>
      <c r="F824" s="25"/>
      <c r="G824" s="25"/>
      <c r="H824" s="25"/>
      <c r="I824" s="25"/>
      <c r="K824" s="25"/>
      <c r="L824" s="25"/>
    </row>
    <row r="825" spans="2:12" ht="12.75">
      <c r="B825" s="25"/>
      <c r="C825" s="25"/>
      <c r="D825" s="25"/>
      <c r="E825" s="25"/>
      <c r="F825" s="25"/>
      <c r="G825" s="25"/>
      <c r="H825" s="25"/>
      <c r="I825" s="25"/>
      <c r="K825" s="25"/>
      <c r="L825" s="25"/>
    </row>
    <row r="826" spans="2:12" ht="12.75">
      <c r="B826" s="25"/>
      <c r="C826" s="25"/>
      <c r="D826" s="25"/>
      <c r="E826" s="25"/>
      <c r="F826" s="25"/>
      <c r="G826" s="25"/>
      <c r="H826" s="25"/>
      <c r="I826" s="25"/>
      <c r="K826" s="25"/>
      <c r="L826" s="25"/>
    </row>
    <row r="827" spans="2:12" ht="12.75">
      <c r="B827" s="25"/>
      <c r="C827" s="25"/>
      <c r="D827" s="25"/>
      <c r="E827" s="25"/>
      <c r="F827" s="25"/>
      <c r="G827" s="25"/>
      <c r="H827" s="25"/>
      <c r="I827" s="25"/>
      <c r="K827" s="25"/>
      <c r="L827" s="25"/>
    </row>
    <row r="828" spans="2:12" ht="12.75">
      <c r="B828" s="25"/>
      <c r="C828" s="25"/>
      <c r="D828" s="25"/>
      <c r="E828" s="25"/>
      <c r="F828" s="25"/>
      <c r="G828" s="25"/>
      <c r="H828" s="25"/>
      <c r="I828" s="25"/>
      <c r="K828" s="25"/>
      <c r="L828" s="25"/>
    </row>
    <row r="829" spans="2:12" ht="12.75">
      <c r="B829" s="25"/>
      <c r="C829" s="25"/>
      <c r="D829" s="25"/>
      <c r="E829" s="25"/>
      <c r="F829" s="25"/>
      <c r="G829" s="25"/>
      <c r="H829" s="25"/>
      <c r="I829" s="25"/>
      <c r="K829" s="25"/>
      <c r="L829" s="25"/>
    </row>
    <row r="830" spans="2:12" ht="12.75">
      <c r="B830" s="25"/>
      <c r="C830" s="25"/>
      <c r="D830" s="25"/>
      <c r="E830" s="25"/>
      <c r="F830" s="25"/>
      <c r="G830" s="25"/>
      <c r="H830" s="25"/>
      <c r="I830" s="25"/>
      <c r="K830" s="25"/>
      <c r="L830" s="25"/>
    </row>
    <row r="831" spans="2:12" ht="12.75">
      <c r="B831" s="25"/>
      <c r="C831" s="25"/>
      <c r="D831" s="25"/>
      <c r="E831" s="25"/>
      <c r="F831" s="25"/>
      <c r="G831" s="25"/>
      <c r="H831" s="25"/>
      <c r="I831" s="25"/>
      <c r="K831" s="25"/>
      <c r="L831" s="25"/>
    </row>
    <row r="832" spans="2:12" ht="12.75">
      <c r="B832" s="25"/>
      <c r="C832" s="25"/>
      <c r="D832" s="25"/>
      <c r="E832" s="25"/>
      <c r="F832" s="25"/>
      <c r="G832" s="25"/>
      <c r="H832" s="25"/>
      <c r="I832" s="25"/>
      <c r="K832" s="25"/>
      <c r="L832" s="25"/>
    </row>
    <row r="833" spans="2:12" ht="12.75">
      <c r="B833" s="25"/>
      <c r="C833" s="25"/>
      <c r="D833" s="25"/>
      <c r="E833" s="25"/>
      <c r="F833" s="25"/>
      <c r="G833" s="25"/>
      <c r="H833" s="25"/>
      <c r="I833" s="25"/>
      <c r="K833" s="25"/>
      <c r="L833" s="25"/>
    </row>
    <row r="834" spans="2:12" ht="12.75">
      <c r="B834" s="25"/>
      <c r="C834" s="25"/>
      <c r="D834" s="25"/>
      <c r="E834" s="25"/>
      <c r="F834" s="25"/>
      <c r="G834" s="25"/>
      <c r="H834" s="25"/>
      <c r="I834" s="25"/>
      <c r="K834" s="25"/>
      <c r="L834" s="25"/>
    </row>
    <row r="835" spans="2:12" ht="12.75">
      <c r="B835" s="25"/>
      <c r="C835" s="25"/>
      <c r="D835" s="25"/>
      <c r="E835" s="25"/>
      <c r="F835" s="25"/>
      <c r="G835" s="25"/>
      <c r="H835" s="25"/>
      <c r="I835" s="25"/>
      <c r="K835" s="25"/>
      <c r="L835" s="25"/>
    </row>
    <row r="836" spans="2:12" ht="12.75">
      <c r="B836" s="25"/>
      <c r="C836" s="25"/>
      <c r="D836" s="25"/>
      <c r="E836" s="25"/>
      <c r="F836" s="25"/>
      <c r="G836" s="25"/>
      <c r="H836" s="25"/>
      <c r="I836" s="25"/>
      <c r="K836" s="25"/>
      <c r="L836" s="25"/>
    </row>
    <row r="837" spans="2:12" ht="12.75">
      <c r="B837" s="25"/>
      <c r="C837" s="25"/>
      <c r="D837" s="25"/>
      <c r="E837" s="25"/>
      <c r="F837" s="25"/>
      <c r="G837" s="25"/>
      <c r="H837" s="25"/>
      <c r="I837" s="25"/>
      <c r="K837" s="25"/>
      <c r="L837" s="25"/>
    </row>
    <row r="838" spans="2:12" ht="12.75">
      <c r="B838" s="25"/>
      <c r="C838" s="25"/>
      <c r="D838" s="25"/>
      <c r="E838" s="25"/>
      <c r="F838" s="25"/>
      <c r="G838" s="25"/>
      <c r="H838" s="25"/>
      <c r="I838" s="25"/>
      <c r="K838" s="25"/>
      <c r="L838" s="25"/>
    </row>
    <row r="839" spans="2:12" ht="12.75">
      <c r="B839" s="25"/>
      <c r="C839" s="25"/>
      <c r="D839" s="25"/>
      <c r="E839" s="25"/>
      <c r="F839" s="25"/>
      <c r="G839" s="25"/>
      <c r="H839" s="25"/>
      <c r="I839" s="25"/>
      <c r="K839" s="25"/>
      <c r="L839" s="25"/>
    </row>
    <row r="840" spans="2:12" ht="12.75">
      <c r="B840" s="25"/>
      <c r="C840" s="25"/>
      <c r="D840" s="25"/>
      <c r="E840" s="25"/>
      <c r="F840" s="25"/>
      <c r="G840" s="25"/>
      <c r="H840" s="25"/>
      <c r="I840" s="25"/>
      <c r="K840" s="25"/>
      <c r="L840" s="25"/>
    </row>
    <row r="841" spans="2:12" ht="12.75">
      <c r="B841" s="25"/>
      <c r="C841" s="25"/>
      <c r="D841" s="25"/>
      <c r="E841" s="25"/>
      <c r="F841" s="25"/>
      <c r="G841" s="25"/>
      <c r="H841" s="25"/>
      <c r="I841" s="25"/>
      <c r="K841" s="25"/>
      <c r="L841" s="25"/>
    </row>
    <row r="842" spans="2:12" ht="12.75">
      <c r="B842" s="25"/>
      <c r="C842" s="25"/>
      <c r="D842" s="25"/>
      <c r="E842" s="25"/>
      <c r="F842" s="25"/>
      <c r="G842" s="25"/>
      <c r="H842" s="25"/>
      <c r="I842" s="25"/>
      <c r="K842" s="25"/>
      <c r="L842" s="25"/>
    </row>
    <row r="843" spans="2:12" ht="12.75">
      <c r="B843" s="25"/>
      <c r="C843" s="25"/>
      <c r="D843" s="25"/>
      <c r="E843" s="25"/>
      <c r="F843" s="25"/>
      <c r="G843" s="25"/>
      <c r="H843" s="25"/>
      <c r="I843" s="25"/>
      <c r="K843" s="25"/>
      <c r="L843" s="25"/>
    </row>
    <row r="844" spans="2:12" ht="12.75">
      <c r="B844" s="25"/>
      <c r="C844" s="25"/>
      <c r="D844" s="25"/>
      <c r="E844" s="25"/>
      <c r="F844" s="25"/>
      <c r="G844" s="25"/>
      <c r="H844" s="25"/>
      <c r="I844" s="25"/>
      <c r="K844" s="25"/>
      <c r="L844" s="25"/>
    </row>
    <row r="845" spans="2:12" ht="12.75">
      <c r="B845" s="25"/>
      <c r="C845" s="25"/>
      <c r="D845" s="25"/>
      <c r="E845" s="25"/>
      <c r="F845" s="25"/>
      <c r="G845" s="25"/>
      <c r="H845" s="25"/>
      <c r="I845" s="25"/>
      <c r="K845" s="25"/>
      <c r="L845" s="25"/>
    </row>
    <row r="846" spans="2:12" ht="12.75">
      <c r="B846" s="25"/>
      <c r="C846" s="25"/>
      <c r="D846" s="25"/>
      <c r="E846" s="25"/>
      <c r="F846" s="25"/>
      <c r="G846" s="25"/>
      <c r="H846" s="25"/>
      <c r="I846" s="25"/>
      <c r="K846" s="25"/>
      <c r="L846" s="25"/>
    </row>
    <row r="847" spans="2:12" ht="12.75">
      <c r="B847" s="25"/>
      <c r="C847" s="25"/>
      <c r="D847" s="25"/>
      <c r="E847" s="25"/>
      <c r="F847" s="25"/>
      <c r="G847" s="25"/>
      <c r="H847" s="25"/>
      <c r="I847" s="25"/>
      <c r="K847" s="25"/>
      <c r="L847" s="25"/>
    </row>
    <row r="848" spans="2:12" ht="12.75">
      <c r="B848" s="25"/>
      <c r="C848" s="25"/>
      <c r="D848" s="25"/>
      <c r="E848" s="25"/>
      <c r="F848" s="25"/>
      <c r="G848" s="25"/>
      <c r="H848" s="25"/>
      <c r="I848" s="25"/>
      <c r="K848" s="25"/>
      <c r="L848" s="25"/>
    </row>
    <row r="849" spans="2:12" ht="12.75">
      <c r="B849" s="25"/>
      <c r="C849" s="25"/>
      <c r="D849" s="25"/>
      <c r="E849" s="25"/>
      <c r="F849" s="25"/>
      <c r="G849" s="25"/>
      <c r="H849" s="25"/>
      <c r="I849" s="25"/>
      <c r="K849" s="25"/>
      <c r="L849" s="25"/>
    </row>
    <row r="850" spans="2:12" ht="12.75">
      <c r="B850" s="25"/>
      <c r="C850" s="25"/>
      <c r="D850" s="25"/>
      <c r="E850" s="25"/>
      <c r="F850" s="25"/>
      <c r="G850" s="25"/>
      <c r="H850" s="25"/>
      <c r="I850" s="25"/>
      <c r="K850" s="25"/>
      <c r="L850" s="25"/>
    </row>
    <row r="851" spans="2:12" ht="12.75">
      <c r="B851" s="25"/>
      <c r="C851" s="25"/>
      <c r="D851" s="25"/>
      <c r="E851" s="25"/>
      <c r="F851" s="25"/>
      <c r="G851" s="25"/>
      <c r="H851" s="25"/>
      <c r="I851" s="25"/>
      <c r="K851" s="25"/>
      <c r="L851" s="25"/>
    </row>
    <row r="852" spans="2:12" ht="12.75">
      <c r="B852" s="25"/>
      <c r="C852" s="25"/>
      <c r="D852" s="25"/>
      <c r="E852" s="25"/>
      <c r="F852" s="25"/>
      <c r="G852" s="25"/>
      <c r="H852" s="25"/>
      <c r="I852" s="25"/>
      <c r="K852" s="25"/>
      <c r="L852" s="25"/>
    </row>
    <row r="853" spans="2:12" ht="12.75">
      <c r="B853" s="25"/>
      <c r="C853" s="25"/>
      <c r="D853" s="25"/>
      <c r="E853" s="25"/>
      <c r="F853" s="25"/>
      <c r="G853" s="25"/>
      <c r="H853" s="25"/>
      <c r="I853" s="25"/>
      <c r="K853" s="25"/>
      <c r="L853" s="25"/>
    </row>
    <row r="854" spans="2:12" ht="12.75">
      <c r="B854" s="25"/>
      <c r="C854" s="25"/>
      <c r="D854" s="25"/>
      <c r="E854" s="25"/>
      <c r="F854" s="25"/>
      <c r="G854" s="25"/>
      <c r="H854" s="25"/>
      <c r="I854" s="25"/>
      <c r="K854" s="25"/>
      <c r="L854" s="25"/>
    </row>
    <row r="855" spans="2:12" ht="12.75">
      <c r="B855" s="25"/>
      <c r="C855" s="25"/>
      <c r="D855" s="25"/>
      <c r="E855" s="25"/>
      <c r="F855" s="25"/>
      <c r="G855" s="25"/>
      <c r="H855" s="25"/>
      <c r="I855" s="25"/>
      <c r="K855" s="25"/>
      <c r="L855" s="25"/>
    </row>
    <row r="856" spans="2:12" ht="12.75">
      <c r="B856" s="25"/>
      <c r="C856" s="25"/>
      <c r="D856" s="25"/>
      <c r="E856" s="25"/>
      <c r="F856" s="25"/>
      <c r="G856" s="25"/>
      <c r="H856" s="25"/>
      <c r="I856" s="25"/>
      <c r="K856" s="25"/>
      <c r="L856" s="25"/>
    </row>
    <row r="857" spans="2:12" ht="12.75">
      <c r="B857" s="25"/>
      <c r="C857" s="25"/>
      <c r="D857" s="25"/>
      <c r="E857" s="25"/>
      <c r="F857" s="25"/>
      <c r="G857" s="25"/>
      <c r="H857" s="25"/>
      <c r="I857" s="25"/>
      <c r="K857" s="25"/>
      <c r="L857" s="25"/>
    </row>
    <row r="858" spans="2:12" ht="12.75">
      <c r="B858" s="25"/>
      <c r="C858" s="25"/>
      <c r="D858" s="25"/>
      <c r="E858" s="25"/>
      <c r="F858" s="25"/>
      <c r="G858" s="25"/>
      <c r="H858" s="25"/>
      <c r="I858" s="25"/>
      <c r="K858" s="25"/>
      <c r="L858" s="25"/>
    </row>
    <row r="859" spans="2:12" ht="12.75">
      <c r="B859" s="25"/>
      <c r="C859" s="25"/>
      <c r="D859" s="25"/>
      <c r="E859" s="25"/>
      <c r="F859" s="25"/>
      <c r="G859" s="25"/>
      <c r="H859" s="25"/>
      <c r="I859" s="25"/>
      <c r="K859" s="25"/>
      <c r="L859" s="25"/>
    </row>
    <row r="860" spans="2:12" ht="12.75">
      <c r="B860" s="25"/>
      <c r="C860" s="25"/>
      <c r="D860" s="25"/>
      <c r="E860" s="25"/>
      <c r="F860" s="25"/>
      <c r="G860" s="25"/>
      <c r="H860" s="25"/>
      <c r="I860" s="25"/>
      <c r="K860" s="25"/>
      <c r="L860" s="25"/>
    </row>
    <row r="861" spans="2:12" ht="12.75">
      <c r="B861" s="25"/>
      <c r="C861" s="25"/>
      <c r="D861" s="25"/>
      <c r="E861" s="25"/>
      <c r="F861" s="25"/>
      <c r="G861" s="25"/>
      <c r="H861" s="25"/>
      <c r="I861" s="25"/>
      <c r="K861" s="25"/>
      <c r="L861" s="25"/>
    </row>
    <row r="862" spans="2:12" ht="12.75">
      <c r="B862" s="25"/>
      <c r="C862" s="25"/>
      <c r="D862" s="25"/>
      <c r="E862" s="25"/>
      <c r="F862" s="25"/>
      <c r="G862" s="25"/>
      <c r="H862" s="25"/>
      <c r="I862" s="25"/>
      <c r="K862" s="25"/>
      <c r="L862" s="25"/>
    </row>
    <row r="863" spans="2:12" ht="12.75">
      <c r="B863" s="25"/>
      <c r="C863" s="25"/>
      <c r="D863" s="25"/>
      <c r="E863" s="25"/>
      <c r="F863" s="25"/>
      <c r="G863" s="25"/>
      <c r="H863" s="25"/>
      <c r="I863" s="25"/>
      <c r="K863" s="25"/>
      <c r="L863" s="25"/>
    </row>
    <row r="864" spans="2:12" ht="12.75">
      <c r="B864" s="25"/>
      <c r="C864" s="25"/>
      <c r="D864" s="25"/>
      <c r="E864" s="25"/>
      <c r="F864" s="25"/>
      <c r="G864" s="25"/>
      <c r="H864" s="25"/>
      <c r="I864" s="25"/>
      <c r="K864" s="25"/>
      <c r="L864" s="25"/>
    </row>
    <row r="865" spans="2:12" ht="12.75">
      <c r="B865" s="25"/>
      <c r="C865" s="25"/>
      <c r="D865" s="25"/>
      <c r="E865" s="25"/>
      <c r="F865" s="25"/>
      <c r="G865" s="25"/>
      <c r="H865" s="25"/>
      <c r="I865" s="25"/>
      <c r="K865" s="25"/>
      <c r="L865" s="25"/>
    </row>
    <row r="866" spans="2:12" ht="12.75">
      <c r="B866" s="25"/>
      <c r="C866" s="25"/>
      <c r="D866" s="25"/>
      <c r="E866" s="25"/>
      <c r="F866" s="25"/>
      <c r="G866" s="25"/>
      <c r="H866" s="25"/>
      <c r="I866" s="25"/>
      <c r="K866" s="25"/>
      <c r="L866" s="25"/>
    </row>
    <row r="867" spans="2:12" ht="12.75">
      <c r="B867" s="25"/>
      <c r="C867" s="25"/>
      <c r="D867" s="25"/>
      <c r="E867" s="25"/>
      <c r="F867" s="25"/>
      <c r="G867" s="25"/>
      <c r="H867" s="25"/>
      <c r="I867" s="25"/>
      <c r="K867" s="25"/>
      <c r="L867" s="25"/>
    </row>
    <row r="868" spans="2:12" ht="12.75">
      <c r="B868" s="25"/>
      <c r="C868" s="25"/>
      <c r="D868" s="25"/>
      <c r="E868" s="25"/>
      <c r="F868" s="25"/>
      <c r="G868" s="25"/>
      <c r="H868" s="25"/>
      <c r="I868" s="25"/>
      <c r="K868" s="25"/>
      <c r="L868" s="25"/>
    </row>
    <row r="869" spans="2:12" ht="12.75">
      <c r="B869" s="25"/>
      <c r="C869" s="25"/>
      <c r="D869" s="25"/>
      <c r="E869" s="25"/>
      <c r="F869" s="25"/>
      <c r="G869" s="25"/>
      <c r="H869" s="25"/>
      <c r="I869" s="25"/>
      <c r="K869" s="25"/>
      <c r="L869" s="25"/>
    </row>
    <row r="870" spans="2:12" ht="12.75">
      <c r="B870" s="25"/>
      <c r="C870" s="25"/>
      <c r="D870" s="25"/>
      <c r="E870" s="25"/>
      <c r="F870" s="25"/>
      <c r="G870" s="25"/>
      <c r="H870" s="25"/>
      <c r="I870" s="25"/>
      <c r="K870" s="25"/>
      <c r="L870" s="25"/>
    </row>
    <row r="871" spans="2:12" ht="12.75">
      <c r="B871" s="25"/>
      <c r="C871" s="25"/>
      <c r="D871" s="25"/>
      <c r="E871" s="25"/>
      <c r="F871" s="25"/>
      <c r="G871" s="25"/>
      <c r="H871" s="25"/>
      <c r="I871" s="25"/>
      <c r="K871" s="25"/>
      <c r="L871" s="25"/>
    </row>
    <row r="872" spans="2:12" ht="12.75">
      <c r="B872" s="25"/>
      <c r="C872" s="25"/>
      <c r="D872" s="25"/>
      <c r="E872" s="25"/>
      <c r="F872" s="25"/>
      <c r="G872" s="25"/>
      <c r="H872" s="25"/>
      <c r="I872" s="25"/>
      <c r="K872" s="25"/>
      <c r="L872" s="25"/>
    </row>
    <row r="873" spans="2:12" ht="12.75">
      <c r="B873" s="25"/>
      <c r="C873" s="25"/>
      <c r="D873" s="25"/>
      <c r="E873" s="25"/>
      <c r="F873" s="25"/>
      <c r="G873" s="25"/>
      <c r="H873" s="25"/>
      <c r="I873" s="25"/>
      <c r="K873" s="25"/>
      <c r="L873" s="25"/>
    </row>
    <row r="874" spans="2:12" ht="12.75">
      <c r="B874" s="25"/>
      <c r="C874" s="25"/>
      <c r="D874" s="25"/>
      <c r="E874" s="25"/>
      <c r="F874" s="25"/>
      <c r="G874" s="25"/>
      <c r="H874" s="25"/>
      <c r="I874" s="25"/>
      <c r="K874" s="25"/>
      <c r="L874" s="25"/>
    </row>
    <row r="875" spans="2:12" ht="12.75">
      <c r="B875" s="25"/>
      <c r="C875" s="25"/>
      <c r="D875" s="25"/>
      <c r="E875" s="25"/>
      <c r="F875" s="25"/>
      <c r="G875" s="25"/>
      <c r="H875" s="25"/>
      <c r="I875" s="25"/>
      <c r="K875" s="25"/>
      <c r="L875" s="25"/>
    </row>
    <row r="876" spans="2:12" ht="12.75">
      <c r="B876" s="25"/>
      <c r="C876" s="25"/>
      <c r="D876" s="25"/>
      <c r="E876" s="25"/>
      <c r="F876" s="25"/>
      <c r="G876" s="25"/>
      <c r="H876" s="25"/>
      <c r="I876" s="25"/>
      <c r="K876" s="25"/>
      <c r="L876" s="25"/>
    </row>
    <row r="877" spans="2:12" ht="12.75">
      <c r="B877" s="25"/>
      <c r="C877" s="25"/>
      <c r="D877" s="25"/>
      <c r="E877" s="25"/>
      <c r="F877" s="25"/>
      <c r="G877" s="25"/>
      <c r="H877" s="25"/>
      <c r="I877" s="25"/>
      <c r="K877" s="25"/>
      <c r="L877" s="25"/>
    </row>
    <row r="878" spans="2:12" ht="12.75">
      <c r="B878" s="25"/>
      <c r="C878" s="25"/>
      <c r="D878" s="25"/>
      <c r="E878" s="25"/>
      <c r="F878" s="25"/>
      <c r="G878" s="25"/>
      <c r="H878" s="25"/>
      <c r="I878" s="25"/>
      <c r="K878" s="25"/>
      <c r="L878" s="25"/>
    </row>
    <row r="879" spans="2:12" ht="12.75">
      <c r="B879" s="25"/>
      <c r="C879" s="25"/>
      <c r="D879" s="25"/>
      <c r="E879" s="25"/>
      <c r="F879" s="25"/>
      <c r="G879" s="25"/>
      <c r="H879" s="25"/>
      <c r="I879" s="25"/>
      <c r="K879" s="25"/>
      <c r="L879" s="25"/>
    </row>
    <row r="880" spans="2:12" ht="12.75">
      <c r="B880" s="25"/>
      <c r="C880" s="25"/>
      <c r="D880" s="25"/>
      <c r="E880" s="25"/>
      <c r="F880" s="25"/>
      <c r="G880" s="25"/>
      <c r="H880" s="25"/>
      <c r="I880" s="25"/>
      <c r="K880" s="25"/>
      <c r="L880" s="25"/>
    </row>
  </sheetData>
  <printOptions/>
  <pageMargins left="0.1968503937007874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A84">
      <selection activeCell="D113" sqref="D113"/>
    </sheetView>
  </sheetViews>
  <sheetFormatPr defaultColWidth="9.140625" defaultRowHeight="12.75"/>
  <cols>
    <col min="1" max="1" width="20.140625" style="0" customWidth="1"/>
  </cols>
  <sheetData>
    <row r="1" s="13" customFormat="1" ht="14.25">
      <c r="A1" s="22" t="s">
        <v>300</v>
      </c>
    </row>
    <row r="2" spans="1:8" s="89" customFormat="1" ht="12.75" customHeight="1">
      <c r="A2" s="95" t="s">
        <v>303</v>
      </c>
      <c r="B2" s="87"/>
      <c r="C2" s="87"/>
      <c r="D2" s="87"/>
      <c r="E2" s="87"/>
      <c r="F2" s="87"/>
      <c r="G2" s="87"/>
      <c r="H2" s="87" t="s">
        <v>278</v>
      </c>
    </row>
    <row r="3" spans="1:8" s="25" customFormat="1" ht="12.75">
      <c r="A3" s="27"/>
      <c r="B3" s="26" t="s">
        <v>279</v>
      </c>
      <c r="C3" s="24" t="s">
        <v>280</v>
      </c>
      <c r="D3" s="26" t="s">
        <v>281</v>
      </c>
      <c r="E3" s="24" t="s">
        <v>282</v>
      </c>
      <c r="F3" s="26" t="s">
        <v>283</v>
      </c>
      <c r="G3" s="26" t="s">
        <v>284</v>
      </c>
      <c r="H3" s="24" t="s">
        <v>285</v>
      </c>
    </row>
    <row r="4" spans="1:8" s="13" customFormat="1" ht="12.75">
      <c r="A4" s="58" t="s">
        <v>0</v>
      </c>
      <c r="B4" s="8">
        <v>8082</v>
      </c>
      <c r="C4" s="34">
        <v>1940</v>
      </c>
      <c r="D4" s="55">
        <v>64</v>
      </c>
      <c r="E4" s="8">
        <v>201</v>
      </c>
      <c r="F4" s="8">
        <v>633</v>
      </c>
      <c r="G4" s="34">
        <v>14958</v>
      </c>
      <c r="H4" s="55">
        <v>160</v>
      </c>
    </row>
    <row r="5" spans="1:8" s="13" customFormat="1" ht="12.75">
      <c r="A5" s="16" t="s">
        <v>1</v>
      </c>
      <c r="B5" s="9">
        <v>194</v>
      </c>
      <c r="C5" s="44">
        <v>41</v>
      </c>
      <c r="D5" s="44">
        <v>2</v>
      </c>
      <c r="E5" s="9">
        <v>2</v>
      </c>
      <c r="F5" s="9">
        <v>8</v>
      </c>
      <c r="G5" s="44">
        <v>464</v>
      </c>
      <c r="H5" s="44">
        <v>22</v>
      </c>
    </row>
    <row r="6" spans="1:8" s="13" customFormat="1" ht="12.75">
      <c r="A6" s="17" t="s">
        <v>2</v>
      </c>
      <c r="B6" s="10">
        <v>2</v>
      </c>
      <c r="C6" s="45">
        <v>3</v>
      </c>
      <c r="D6" s="45">
        <v>0</v>
      </c>
      <c r="E6" s="10">
        <v>0</v>
      </c>
      <c r="F6" s="10">
        <v>0</v>
      </c>
      <c r="G6" s="45">
        <v>52</v>
      </c>
      <c r="H6" s="45">
        <v>2</v>
      </c>
    </row>
    <row r="7" spans="1:8" s="13" customFormat="1" ht="12.75">
      <c r="A7" s="17" t="s">
        <v>3</v>
      </c>
      <c r="B7" s="10">
        <v>44</v>
      </c>
      <c r="C7" s="45">
        <v>14</v>
      </c>
      <c r="D7" s="45">
        <v>0</v>
      </c>
      <c r="E7" s="10">
        <v>0</v>
      </c>
      <c r="F7" s="10">
        <v>2</v>
      </c>
      <c r="G7" s="45">
        <v>110</v>
      </c>
      <c r="H7" s="45">
        <v>5</v>
      </c>
    </row>
    <row r="8" spans="1:8" s="13" customFormat="1" ht="12.75">
      <c r="A8" s="17" t="s">
        <v>4</v>
      </c>
      <c r="B8" s="10">
        <v>26</v>
      </c>
      <c r="C8" s="45">
        <v>2</v>
      </c>
      <c r="D8" s="45">
        <v>0</v>
      </c>
      <c r="E8" s="10">
        <v>0</v>
      </c>
      <c r="F8" s="10">
        <v>0</v>
      </c>
      <c r="G8" s="45">
        <v>33</v>
      </c>
      <c r="H8" s="45">
        <v>1</v>
      </c>
    </row>
    <row r="9" spans="1:8" s="13" customFormat="1" ht="12.75">
      <c r="A9" s="17" t="s">
        <v>5</v>
      </c>
      <c r="B9" s="10">
        <v>14</v>
      </c>
      <c r="C9" s="45">
        <v>3</v>
      </c>
      <c r="D9" s="45">
        <v>1</v>
      </c>
      <c r="E9" s="10">
        <v>1</v>
      </c>
      <c r="F9" s="10">
        <v>2</v>
      </c>
      <c r="G9" s="45">
        <v>43</v>
      </c>
      <c r="H9" s="45">
        <v>2</v>
      </c>
    </row>
    <row r="10" spans="1:8" s="13" customFormat="1" ht="12.75">
      <c r="A10" s="17" t="s">
        <v>6</v>
      </c>
      <c r="B10" s="10">
        <v>8</v>
      </c>
      <c r="C10" s="45">
        <v>1</v>
      </c>
      <c r="D10" s="45">
        <v>0</v>
      </c>
      <c r="E10" s="10">
        <v>0</v>
      </c>
      <c r="F10" s="10">
        <v>0</v>
      </c>
      <c r="G10" s="45">
        <v>81</v>
      </c>
      <c r="H10" s="45">
        <v>7</v>
      </c>
    </row>
    <row r="11" spans="1:8" s="13" customFormat="1" ht="12.75">
      <c r="A11" s="17" t="s">
        <v>7</v>
      </c>
      <c r="B11" s="10">
        <v>54</v>
      </c>
      <c r="C11" s="45">
        <v>8</v>
      </c>
      <c r="D11" s="45">
        <v>0</v>
      </c>
      <c r="E11" s="10">
        <v>1</v>
      </c>
      <c r="F11" s="10">
        <v>4</v>
      </c>
      <c r="G11" s="45">
        <v>90</v>
      </c>
      <c r="H11" s="45">
        <v>1</v>
      </c>
    </row>
    <row r="12" spans="1:8" s="13" customFormat="1" ht="12.75">
      <c r="A12" s="17" t="s">
        <v>8</v>
      </c>
      <c r="B12" s="10">
        <v>7</v>
      </c>
      <c r="C12" s="45">
        <v>1</v>
      </c>
      <c r="D12" s="45">
        <v>1</v>
      </c>
      <c r="E12" s="10">
        <v>0</v>
      </c>
      <c r="F12" s="10">
        <v>0</v>
      </c>
      <c r="G12" s="45">
        <v>27</v>
      </c>
      <c r="H12" s="45">
        <v>2</v>
      </c>
    </row>
    <row r="13" spans="1:8" s="13" customFormat="1" ht="12.75">
      <c r="A13" s="17" t="s">
        <v>9</v>
      </c>
      <c r="B13" s="10">
        <v>39</v>
      </c>
      <c r="C13" s="45">
        <v>9</v>
      </c>
      <c r="D13" s="45">
        <v>0</v>
      </c>
      <c r="E13" s="10">
        <v>0</v>
      </c>
      <c r="F13" s="10">
        <v>0</v>
      </c>
      <c r="G13" s="45">
        <v>28</v>
      </c>
      <c r="H13" s="45">
        <v>2</v>
      </c>
    </row>
    <row r="14" spans="1:8" s="13" customFormat="1" ht="12.75">
      <c r="A14" s="15" t="s">
        <v>10</v>
      </c>
      <c r="B14" s="9">
        <v>962</v>
      </c>
      <c r="C14" s="46">
        <v>106</v>
      </c>
      <c r="D14" s="46">
        <v>3</v>
      </c>
      <c r="E14" s="9">
        <v>11</v>
      </c>
      <c r="F14" s="9">
        <v>33</v>
      </c>
      <c r="G14" s="46">
        <v>1063</v>
      </c>
      <c r="H14" s="46">
        <v>32</v>
      </c>
    </row>
    <row r="15" spans="1:8" s="13" customFormat="1" ht="12.75">
      <c r="A15" s="17" t="s">
        <v>11</v>
      </c>
      <c r="B15" s="10">
        <v>381</v>
      </c>
      <c r="C15" s="45">
        <v>19</v>
      </c>
      <c r="D15" s="45">
        <v>0</v>
      </c>
      <c r="E15" s="10">
        <v>0</v>
      </c>
      <c r="F15" s="10">
        <v>9</v>
      </c>
      <c r="G15" s="45">
        <v>341</v>
      </c>
      <c r="H15" s="45">
        <v>3</v>
      </c>
    </row>
    <row r="16" spans="1:8" s="13" customFormat="1" ht="12.75">
      <c r="A16" s="17" t="s">
        <v>12</v>
      </c>
      <c r="B16" s="10">
        <v>276</v>
      </c>
      <c r="C16" s="45">
        <v>17</v>
      </c>
      <c r="D16" s="45">
        <v>0</v>
      </c>
      <c r="E16" s="10">
        <v>5</v>
      </c>
      <c r="F16" s="10">
        <v>9</v>
      </c>
      <c r="G16" s="45">
        <v>199</v>
      </c>
      <c r="H16" s="45">
        <v>9</v>
      </c>
    </row>
    <row r="17" spans="1:8" s="13" customFormat="1" ht="12.75">
      <c r="A17" s="17" t="s">
        <v>13</v>
      </c>
      <c r="B17" s="10">
        <v>59</v>
      </c>
      <c r="C17" s="45">
        <v>14</v>
      </c>
      <c r="D17" s="45">
        <v>0</v>
      </c>
      <c r="E17" s="10">
        <v>0</v>
      </c>
      <c r="F17" s="10">
        <v>3</v>
      </c>
      <c r="G17" s="45">
        <v>62</v>
      </c>
      <c r="H17" s="45">
        <v>1</v>
      </c>
    </row>
    <row r="18" spans="1:8" s="13" customFormat="1" ht="12.75">
      <c r="A18" s="17" t="s">
        <v>14</v>
      </c>
      <c r="B18" s="10">
        <v>92</v>
      </c>
      <c r="C18" s="45">
        <v>18</v>
      </c>
      <c r="D18" s="45">
        <v>2</v>
      </c>
      <c r="E18" s="10">
        <v>1</v>
      </c>
      <c r="F18" s="10">
        <v>4</v>
      </c>
      <c r="G18" s="45">
        <v>95</v>
      </c>
      <c r="H18" s="45">
        <v>4</v>
      </c>
    </row>
    <row r="19" spans="1:8" s="13" customFormat="1" ht="12.75">
      <c r="A19" s="17" t="s">
        <v>15</v>
      </c>
      <c r="B19" s="10">
        <v>40</v>
      </c>
      <c r="C19" s="45">
        <v>8</v>
      </c>
      <c r="D19" s="45">
        <v>0</v>
      </c>
      <c r="E19" s="10">
        <v>1</v>
      </c>
      <c r="F19" s="10">
        <v>1</v>
      </c>
      <c r="G19" s="45">
        <v>109</v>
      </c>
      <c r="H19" s="45">
        <v>2</v>
      </c>
    </row>
    <row r="20" spans="1:8" s="13" customFormat="1" ht="12.75">
      <c r="A20" s="17" t="s">
        <v>16</v>
      </c>
      <c r="B20" s="10">
        <v>36</v>
      </c>
      <c r="C20" s="45">
        <v>16</v>
      </c>
      <c r="D20" s="45">
        <v>0</v>
      </c>
      <c r="E20" s="10">
        <v>0</v>
      </c>
      <c r="F20" s="10">
        <v>1</v>
      </c>
      <c r="G20" s="45">
        <v>104</v>
      </c>
      <c r="H20" s="45">
        <v>2</v>
      </c>
    </row>
    <row r="21" spans="1:8" s="13" customFormat="1" ht="12.75">
      <c r="A21" s="17" t="s">
        <v>17</v>
      </c>
      <c r="B21" s="10">
        <v>78</v>
      </c>
      <c r="C21" s="45">
        <v>14</v>
      </c>
      <c r="D21" s="45">
        <v>1</v>
      </c>
      <c r="E21" s="10">
        <v>4</v>
      </c>
      <c r="F21" s="10">
        <v>6</v>
      </c>
      <c r="G21" s="45">
        <v>153</v>
      </c>
      <c r="H21" s="45">
        <v>11</v>
      </c>
    </row>
    <row r="22" spans="1:8" s="13" customFormat="1" ht="12.75">
      <c r="A22" s="15" t="s">
        <v>18</v>
      </c>
      <c r="B22" s="9">
        <v>509</v>
      </c>
      <c r="C22" s="46">
        <v>100</v>
      </c>
      <c r="D22" s="46">
        <v>5</v>
      </c>
      <c r="E22" s="9">
        <v>14</v>
      </c>
      <c r="F22" s="9">
        <v>24</v>
      </c>
      <c r="G22" s="46">
        <v>1009</v>
      </c>
      <c r="H22" s="46">
        <v>13</v>
      </c>
    </row>
    <row r="23" spans="1:8" s="13" customFormat="1" ht="12.75">
      <c r="A23" s="17" t="s">
        <v>19</v>
      </c>
      <c r="B23" s="10">
        <v>40</v>
      </c>
      <c r="C23" s="45">
        <v>7</v>
      </c>
      <c r="D23" s="45">
        <v>0</v>
      </c>
      <c r="E23" s="10">
        <v>2</v>
      </c>
      <c r="F23" s="10">
        <v>2</v>
      </c>
      <c r="G23" s="45">
        <v>99</v>
      </c>
      <c r="H23" s="45">
        <v>6</v>
      </c>
    </row>
    <row r="24" spans="1:8" s="13" customFormat="1" ht="12.75">
      <c r="A24" s="17" t="s">
        <v>20</v>
      </c>
      <c r="B24" s="10">
        <v>65</v>
      </c>
      <c r="C24" s="45">
        <v>16</v>
      </c>
      <c r="D24" s="45">
        <v>0</v>
      </c>
      <c r="E24" s="10">
        <v>1</v>
      </c>
      <c r="F24" s="10">
        <v>0</v>
      </c>
      <c r="G24" s="45">
        <v>157</v>
      </c>
      <c r="H24" s="45">
        <v>1</v>
      </c>
    </row>
    <row r="25" spans="1:8" s="13" customFormat="1" ht="12.75">
      <c r="A25" s="17" t="s">
        <v>21</v>
      </c>
      <c r="B25" s="10">
        <v>28</v>
      </c>
      <c r="C25" s="45">
        <v>2</v>
      </c>
      <c r="D25" s="45">
        <v>1</v>
      </c>
      <c r="E25" s="10">
        <v>0</v>
      </c>
      <c r="F25" s="10">
        <v>1</v>
      </c>
      <c r="G25" s="45">
        <v>26</v>
      </c>
      <c r="H25" s="45">
        <v>0</v>
      </c>
    </row>
    <row r="26" spans="1:8" s="13" customFormat="1" ht="12.75">
      <c r="A26" s="17" t="s">
        <v>22</v>
      </c>
      <c r="B26" s="10">
        <v>54</v>
      </c>
      <c r="C26" s="45">
        <v>7</v>
      </c>
      <c r="D26" s="45">
        <v>1</v>
      </c>
      <c r="E26" s="10">
        <v>1</v>
      </c>
      <c r="F26" s="10">
        <v>0</v>
      </c>
      <c r="G26" s="45">
        <v>106</v>
      </c>
      <c r="H26" s="45">
        <v>1</v>
      </c>
    </row>
    <row r="27" spans="1:8" s="13" customFormat="1" ht="12.75">
      <c r="A27" s="17" t="s">
        <v>23</v>
      </c>
      <c r="B27" s="10">
        <v>19</v>
      </c>
      <c r="C27" s="45">
        <v>9</v>
      </c>
      <c r="D27" s="45">
        <v>1</v>
      </c>
      <c r="E27" s="10">
        <v>2</v>
      </c>
      <c r="F27" s="10">
        <v>3</v>
      </c>
      <c r="G27" s="45">
        <v>117</v>
      </c>
      <c r="H27" s="45">
        <v>3</v>
      </c>
    </row>
    <row r="28" spans="1:8" s="13" customFormat="1" ht="12.75">
      <c r="A28" s="17" t="s">
        <v>24</v>
      </c>
      <c r="B28" s="10">
        <v>87</v>
      </c>
      <c r="C28" s="45">
        <v>18</v>
      </c>
      <c r="D28" s="45">
        <v>1</v>
      </c>
      <c r="E28" s="10">
        <v>4</v>
      </c>
      <c r="F28" s="10">
        <v>4</v>
      </c>
      <c r="G28" s="45">
        <v>99</v>
      </c>
      <c r="H28" s="45">
        <v>0</v>
      </c>
    </row>
    <row r="29" spans="1:8" s="13" customFormat="1" ht="12.75">
      <c r="A29" s="17" t="s">
        <v>25</v>
      </c>
      <c r="B29" s="10">
        <v>128</v>
      </c>
      <c r="C29" s="45">
        <v>20</v>
      </c>
      <c r="D29" s="45">
        <v>1</v>
      </c>
      <c r="E29" s="10">
        <v>1</v>
      </c>
      <c r="F29" s="10">
        <v>8</v>
      </c>
      <c r="G29" s="45">
        <v>234</v>
      </c>
      <c r="H29" s="45">
        <v>2</v>
      </c>
    </row>
    <row r="30" spans="1:8" s="13" customFormat="1" ht="12.75">
      <c r="A30" s="17" t="s">
        <v>26</v>
      </c>
      <c r="B30" s="10">
        <v>28</v>
      </c>
      <c r="C30" s="45">
        <v>11</v>
      </c>
      <c r="D30" s="45">
        <v>0</v>
      </c>
      <c r="E30" s="10">
        <v>0</v>
      </c>
      <c r="F30" s="10">
        <v>3</v>
      </c>
      <c r="G30" s="45">
        <v>56</v>
      </c>
      <c r="H30" s="45">
        <v>0</v>
      </c>
    </row>
    <row r="31" spans="1:8" s="13" customFormat="1" ht="12.75">
      <c r="A31" s="16" t="s">
        <v>27</v>
      </c>
      <c r="B31" s="10">
        <v>60</v>
      </c>
      <c r="C31" s="44">
        <v>10</v>
      </c>
      <c r="D31" s="44">
        <v>0</v>
      </c>
      <c r="E31" s="10">
        <v>3</v>
      </c>
      <c r="F31" s="10">
        <v>3</v>
      </c>
      <c r="G31" s="44">
        <v>115</v>
      </c>
      <c r="H31" s="44">
        <v>0</v>
      </c>
    </row>
    <row r="32" spans="1:8" s="13" customFormat="1" ht="12.75">
      <c r="A32" s="15" t="s">
        <v>28</v>
      </c>
      <c r="B32" s="9">
        <v>2941</v>
      </c>
      <c r="C32" s="46">
        <v>242</v>
      </c>
      <c r="D32" s="46">
        <v>11</v>
      </c>
      <c r="E32" s="9">
        <v>26</v>
      </c>
      <c r="F32" s="9">
        <v>133</v>
      </c>
      <c r="G32" s="46">
        <v>2206</v>
      </c>
      <c r="H32" s="46">
        <v>24</v>
      </c>
    </row>
    <row r="33" spans="1:8" s="13" customFormat="1" ht="12.75">
      <c r="A33" s="18" t="s">
        <v>29</v>
      </c>
      <c r="B33" s="11">
        <v>556</v>
      </c>
      <c r="C33" s="47">
        <v>14</v>
      </c>
      <c r="D33" s="47">
        <v>2</v>
      </c>
      <c r="E33" s="11">
        <v>3</v>
      </c>
      <c r="F33" s="11">
        <v>23</v>
      </c>
      <c r="G33" s="47">
        <v>143</v>
      </c>
      <c r="H33" s="47">
        <v>4</v>
      </c>
    </row>
    <row r="34" spans="1:8" s="13" customFormat="1" ht="12.75">
      <c r="A34" s="17" t="s">
        <v>30</v>
      </c>
      <c r="B34" s="10">
        <v>354</v>
      </c>
      <c r="C34" s="45">
        <v>88</v>
      </c>
      <c r="D34" s="45">
        <v>2</v>
      </c>
      <c r="E34" s="10">
        <v>6</v>
      </c>
      <c r="F34" s="10">
        <v>55</v>
      </c>
      <c r="G34" s="45">
        <v>820</v>
      </c>
      <c r="H34" s="45">
        <v>2</v>
      </c>
    </row>
    <row r="35" spans="1:8" s="13" customFormat="1" ht="12" customHeight="1">
      <c r="A35" s="17" t="s">
        <v>31</v>
      </c>
      <c r="B35" s="10">
        <v>468</v>
      </c>
      <c r="C35" s="45">
        <v>44</v>
      </c>
      <c r="D35" s="45">
        <v>0</v>
      </c>
      <c r="E35" s="10">
        <v>10</v>
      </c>
      <c r="F35" s="10">
        <v>20</v>
      </c>
      <c r="G35" s="45">
        <v>328</v>
      </c>
      <c r="H35" s="45">
        <v>6</v>
      </c>
    </row>
    <row r="36" spans="1:8" s="13" customFormat="1" ht="12.75" customHeight="1">
      <c r="A36" s="17" t="s">
        <v>32</v>
      </c>
      <c r="B36" s="10">
        <v>1048</v>
      </c>
      <c r="C36" s="45">
        <v>78</v>
      </c>
      <c r="D36" s="45">
        <v>3</v>
      </c>
      <c r="E36" s="10">
        <v>2</v>
      </c>
      <c r="F36" s="10">
        <v>19</v>
      </c>
      <c r="G36" s="45">
        <v>444</v>
      </c>
      <c r="H36" s="45">
        <v>5</v>
      </c>
    </row>
    <row r="37" spans="1:8" s="13" customFormat="1" ht="12.75">
      <c r="A37" s="17" t="s">
        <v>33</v>
      </c>
      <c r="B37" s="10">
        <v>347</v>
      </c>
      <c r="C37" s="45">
        <v>6</v>
      </c>
      <c r="D37" s="45">
        <v>1</v>
      </c>
      <c r="E37" s="10">
        <v>3</v>
      </c>
      <c r="F37" s="10">
        <v>1</v>
      </c>
      <c r="G37" s="45">
        <v>84</v>
      </c>
      <c r="H37" s="45">
        <v>1</v>
      </c>
    </row>
    <row r="38" spans="1:8" s="13" customFormat="1" ht="12.75">
      <c r="A38" s="17" t="s">
        <v>34</v>
      </c>
      <c r="B38" s="10">
        <v>94</v>
      </c>
      <c r="C38" s="45">
        <v>6</v>
      </c>
      <c r="D38" s="45">
        <v>3</v>
      </c>
      <c r="E38" s="10">
        <v>1</v>
      </c>
      <c r="F38" s="10">
        <v>9</v>
      </c>
      <c r="G38" s="45">
        <v>203</v>
      </c>
      <c r="H38" s="45">
        <v>2</v>
      </c>
    </row>
    <row r="39" spans="1:8" s="13" customFormat="1" ht="12.75">
      <c r="A39" s="16" t="s">
        <v>35</v>
      </c>
      <c r="B39" s="12">
        <v>74</v>
      </c>
      <c r="C39" s="44">
        <v>6</v>
      </c>
      <c r="D39" s="44">
        <v>0</v>
      </c>
      <c r="E39" s="12">
        <v>1</v>
      </c>
      <c r="F39" s="12">
        <v>6</v>
      </c>
      <c r="G39" s="44">
        <v>184</v>
      </c>
      <c r="H39" s="44">
        <v>4</v>
      </c>
    </row>
    <row r="40" spans="1:8" s="13" customFormat="1" ht="12.75">
      <c r="A40" s="15" t="s">
        <v>36</v>
      </c>
      <c r="B40" s="9">
        <v>431</v>
      </c>
      <c r="C40" s="46">
        <v>185</v>
      </c>
      <c r="D40" s="46">
        <v>18</v>
      </c>
      <c r="E40" s="9">
        <v>9</v>
      </c>
      <c r="F40" s="9">
        <v>66</v>
      </c>
      <c r="G40" s="46">
        <v>1588</v>
      </c>
      <c r="H40" s="46">
        <v>13</v>
      </c>
    </row>
    <row r="41" spans="1:8" s="13" customFormat="1" ht="12.75">
      <c r="A41" s="18" t="s">
        <v>37</v>
      </c>
      <c r="B41" s="11">
        <v>49</v>
      </c>
      <c r="C41" s="47">
        <v>17</v>
      </c>
      <c r="D41" s="47">
        <v>1</v>
      </c>
      <c r="E41" s="11">
        <v>0</v>
      </c>
      <c r="F41" s="11">
        <v>1</v>
      </c>
      <c r="G41" s="47">
        <v>50</v>
      </c>
      <c r="H41" s="47">
        <v>1</v>
      </c>
    </row>
    <row r="42" spans="1:8" s="13" customFormat="1" ht="12.75">
      <c r="A42" s="17" t="s">
        <v>38</v>
      </c>
      <c r="B42" s="10">
        <v>38</v>
      </c>
      <c r="C42" s="45">
        <v>19</v>
      </c>
      <c r="D42" s="45">
        <v>2</v>
      </c>
      <c r="E42" s="10">
        <v>1</v>
      </c>
      <c r="F42" s="10">
        <v>11</v>
      </c>
      <c r="G42" s="45">
        <v>232</v>
      </c>
      <c r="H42" s="45">
        <v>3</v>
      </c>
    </row>
    <row r="43" spans="1:8" s="13" customFormat="1" ht="12.75">
      <c r="A43" s="17" t="s">
        <v>39</v>
      </c>
      <c r="B43" s="10">
        <v>41</v>
      </c>
      <c r="C43" s="45">
        <v>17</v>
      </c>
      <c r="D43" s="45">
        <v>4</v>
      </c>
      <c r="E43" s="10">
        <v>0</v>
      </c>
      <c r="F43" s="10">
        <v>5</v>
      </c>
      <c r="G43" s="45">
        <v>48</v>
      </c>
      <c r="H43" s="45">
        <v>1</v>
      </c>
    </row>
    <row r="44" spans="1:8" s="13" customFormat="1" ht="12.75">
      <c r="A44" s="17" t="s">
        <v>40</v>
      </c>
      <c r="B44" s="10">
        <v>33</v>
      </c>
      <c r="C44" s="45">
        <v>16</v>
      </c>
      <c r="D44" s="45">
        <v>3</v>
      </c>
      <c r="E44" s="10">
        <v>0</v>
      </c>
      <c r="F44" s="10">
        <v>4</v>
      </c>
      <c r="G44" s="45">
        <v>92</v>
      </c>
      <c r="H44" s="45">
        <v>0</v>
      </c>
    </row>
    <row r="45" spans="1:8" s="13" customFormat="1" ht="12.75">
      <c r="A45" s="17" t="s">
        <v>41</v>
      </c>
      <c r="B45" s="10">
        <v>44</v>
      </c>
      <c r="C45" s="45">
        <v>12</v>
      </c>
      <c r="D45" s="45">
        <v>1</v>
      </c>
      <c r="E45" s="10">
        <v>2</v>
      </c>
      <c r="F45" s="10">
        <v>13</v>
      </c>
      <c r="G45" s="45">
        <v>320</v>
      </c>
      <c r="H45" s="45">
        <v>2</v>
      </c>
    </row>
    <row r="46" spans="1:8" s="13" customFormat="1" ht="12.75">
      <c r="A46" s="17" t="s">
        <v>42</v>
      </c>
      <c r="B46" s="10">
        <v>38</v>
      </c>
      <c r="C46" s="45">
        <v>24</v>
      </c>
      <c r="D46" s="45">
        <v>1</v>
      </c>
      <c r="E46" s="10">
        <v>3</v>
      </c>
      <c r="F46" s="10">
        <v>8</v>
      </c>
      <c r="G46" s="45">
        <v>255</v>
      </c>
      <c r="H46" s="45">
        <v>3</v>
      </c>
    </row>
    <row r="47" spans="1:8" s="13" customFormat="1" ht="12.75">
      <c r="A47" s="17" t="s">
        <v>43</v>
      </c>
      <c r="B47" s="10">
        <v>47</v>
      </c>
      <c r="C47" s="45">
        <v>11</v>
      </c>
      <c r="D47" s="45">
        <v>0</v>
      </c>
      <c r="E47" s="10">
        <v>2</v>
      </c>
      <c r="F47" s="10">
        <v>5</v>
      </c>
      <c r="G47" s="45">
        <v>65</v>
      </c>
      <c r="H47" s="45">
        <v>0</v>
      </c>
    </row>
    <row r="48" spans="1:8" s="13" customFormat="1" ht="12.75">
      <c r="A48" s="17" t="s">
        <v>44</v>
      </c>
      <c r="B48" s="10">
        <v>34</v>
      </c>
      <c r="C48" s="45">
        <v>14</v>
      </c>
      <c r="D48" s="45">
        <v>2</v>
      </c>
      <c r="E48" s="10">
        <v>0</v>
      </c>
      <c r="F48" s="10">
        <v>5</v>
      </c>
      <c r="G48" s="45">
        <v>217</v>
      </c>
      <c r="H48" s="45">
        <v>2</v>
      </c>
    </row>
    <row r="49" spans="1:8" s="13" customFormat="1" ht="12.75">
      <c r="A49" s="17" t="s">
        <v>45</v>
      </c>
      <c r="B49" s="10">
        <v>8</v>
      </c>
      <c r="C49" s="45">
        <v>5</v>
      </c>
      <c r="D49" s="45">
        <v>1</v>
      </c>
      <c r="E49" s="10">
        <v>0</v>
      </c>
      <c r="F49" s="10">
        <v>0</v>
      </c>
      <c r="G49" s="45">
        <v>63</v>
      </c>
      <c r="H49" s="45">
        <v>1</v>
      </c>
    </row>
    <row r="50" spans="1:8" s="13" customFormat="1" ht="12" customHeight="1">
      <c r="A50" s="17" t="s">
        <v>46</v>
      </c>
      <c r="B50" s="10">
        <v>14</v>
      </c>
      <c r="C50" s="10">
        <v>6</v>
      </c>
      <c r="D50" s="10">
        <v>0</v>
      </c>
      <c r="E50" s="10">
        <v>0</v>
      </c>
      <c r="F50" s="10">
        <v>0</v>
      </c>
      <c r="G50" s="10">
        <v>27</v>
      </c>
      <c r="H50" s="10">
        <v>0</v>
      </c>
    </row>
    <row r="51" spans="1:8" s="13" customFormat="1" ht="12.75">
      <c r="A51" s="16" t="s">
        <v>47</v>
      </c>
      <c r="B51" s="12">
        <v>85</v>
      </c>
      <c r="C51" s="12">
        <v>44</v>
      </c>
      <c r="D51" s="12">
        <v>3</v>
      </c>
      <c r="E51" s="12">
        <v>1</v>
      </c>
      <c r="F51" s="12">
        <v>14</v>
      </c>
      <c r="G51" s="12">
        <v>219</v>
      </c>
      <c r="H51" s="12">
        <v>0</v>
      </c>
    </row>
    <row r="52" spans="1:8" s="13" customFormat="1" ht="12.75">
      <c r="A52" s="36"/>
      <c r="B52" s="23"/>
      <c r="C52" s="23"/>
      <c r="D52" s="23"/>
      <c r="E52" s="23"/>
      <c r="F52" s="23"/>
      <c r="G52" s="23"/>
      <c r="H52" s="23"/>
    </row>
    <row r="53" spans="1:8" s="13" customFormat="1" ht="12.75">
      <c r="A53" s="36"/>
      <c r="B53" s="23"/>
      <c r="C53" s="23"/>
      <c r="D53" s="23"/>
      <c r="E53" s="23"/>
      <c r="F53" s="23"/>
      <c r="G53" s="23"/>
      <c r="H53" s="23"/>
    </row>
    <row r="54" spans="1:8" s="13" customFormat="1" ht="12.75">
      <c r="A54" s="36"/>
      <c r="B54" s="23"/>
      <c r="C54" s="23"/>
      <c r="D54" s="23"/>
      <c r="E54" s="23"/>
      <c r="F54" s="23"/>
      <c r="G54" s="23"/>
      <c r="H54" s="23"/>
    </row>
    <row r="55" spans="1:8" s="13" customFormat="1" ht="12.75">
      <c r="A55" s="36"/>
      <c r="B55" s="23"/>
      <c r="C55" s="23"/>
      <c r="D55" s="23"/>
      <c r="E55" s="23"/>
      <c r="F55" s="23"/>
      <c r="G55" s="23"/>
      <c r="H55" s="23"/>
    </row>
    <row r="56" spans="1:8" s="13" customFormat="1" ht="12.75">
      <c r="A56" s="36"/>
      <c r="B56" s="23"/>
      <c r="C56" s="23"/>
      <c r="D56" s="23"/>
      <c r="E56" s="23"/>
      <c r="F56" s="23"/>
      <c r="G56" s="23"/>
      <c r="H56" s="23"/>
    </row>
    <row r="57" spans="1:8" s="13" customFormat="1" ht="12.75">
      <c r="A57" s="36"/>
      <c r="B57" s="23"/>
      <c r="C57" s="23"/>
      <c r="D57" s="23"/>
      <c r="E57" s="23"/>
      <c r="F57" s="23"/>
      <c r="G57" s="23"/>
      <c r="H57" s="23"/>
    </row>
    <row r="58" spans="1:8" s="13" customFormat="1" ht="12.75">
      <c r="A58" s="36"/>
      <c r="B58" s="23"/>
      <c r="C58" s="23"/>
      <c r="D58" s="23"/>
      <c r="E58" s="23"/>
      <c r="F58" s="23"/>
      <c r="G58" s="23"/>
      <c r="H58" s="23"/>
    </row>
    <row r="59" spans="1:8" s="13" customFormat="1" ht="12.75">
      <c r="A59" s="36"/>
      <c r="B59" s="23"/>
      <c r="C59" s="23"/>
      <c r="D59" s="23">
        <v>32</v>
      </c>
      <c r="E59" s="23"/>
      <c r="F59" s="23"/>
      <c r="G59" s="23"/>
      <c r="H59" s="23"/>
    </row>
    <row r="60" s="13" customFormat="1" ht="14.25">
      <c r="A60" s="22" t="s">
        <v>300</v>
      </c>
    </row>
    <row r="61" spans="1:7" s="89" customFormat="1" ht="12.75" customHeight="1">
      <c r="A61" s="95" t="s">
        <v>303</v>
      </c>
      <c r="B61" s="87"/>
      <c r="C61" s="87"/>
      <c r="D61" s="87"/>
      <c r="E61" s="87"/>
      <c r="F61" s="87"/>
      <c r="G61" s="87" t="s">
        <v>301</v>
      </c>
    </row>
    <row r="62" spans="1:8" s="25" customFormat="1" ht="12.75">
      <c r="A62" s="27"/>
      <c r="B62" s="26" t="s">
        <v>279</v>
      </c>
      <c r="C62" s="24" t="s">
        <v>280</v>
      </c>
      <c r="D62" s="26" t="s">
        <v>281</v>
      </c>
      <c r="E62" s="24" t="s">
        <v>282</v>
      </c>
      <c r="F62" s="26" t="s">
        <v>283</v>
      </c>
      <c r="G62" s="26" t="s">
        <v>284</v>
      </c>
      <c r="H62" s="24" t="s">
        <v>285</v>
      </c>
    </row>
    <row r="63" spans="1:8" s="89" customFormat="1" ht="12.75" customHeight="1">
      <c r="A63" s="15" t="s">
        <v>197</v>
      </c>
      <c r="B63" s="9">
        <v>682</v>
      </c>
      <c r="C63" s="48">
        <v>378</v>
      </c>
      <c r="D63" s="48">
        <v>13</v>
      </c>
      <c r="E63" s="48">
        <v>25</v>
      </c>
      <c r="F63" s="15">
        <v>103</v>
      </c>
      <c r="G63" s="9">
        <v>2142</v>
      </c>
      <c r="H63" s="48">
        <v>12</v>
      </c>
    </row>
    <row r="64" spans="1:8" s="25" customFormat="1" ht="12.75">
      <c r="A64" s="17" t="s">
        <v>49</v>
      </c>
      <c r="B64" s="10">
        <v>74</v>
      </c>
      <c r="C64" s="29">
        <v>32</v>
      </c>
      <c r="D64" s="29">
        <v>1</v>
      </c>
      <c r="E64" s="29">
        <v>1</v>
      </c>
      <c r="F64" s="17">
        <v>3</v>
      </c>
      <c r="G64" s="10">
        <v>153</v>
      </c>
      <c r="H64" s="29">
        <v>1</v>
      </c>
    </row>
    <row r="65" spans="1:8" s="25" customFormat="1" ht="12.75">
      <c r="A65" s="17" t="s">
        <v>50</v>
      </c>
      <c r="B65" s="10">
        <v>17</v>
      </c>
      <c r="C65" s="29">
        <v>12</v>
      </c>
      <c r="D65" s="29">
        <v>0</v>
      </c>
      <c r="E65" s="29">
        <v>0</v>
      </c>
      <c r="F65" s="17">
        <v>0</v>
      </c>
      <c r="G65" s="10">
        <v>47</v>
      </c>
      <c r="H65" s="29">
        <v>0</v>
      </c>
    </row>
    <row r="66" spans="1:8" s="13" customFormat="1" ht="12.75">
      <c r="A66" s="17" t="s">
        <v>51</v>
      </c>
      <c r="B66" s="10">
        <v>82</v>
      </c>
      <c r="C66" s="29">
        <v>21</v>
      </c>
      <c r="D66" s="29">
        <v>1</v>
      </c>
      <c r="E66" s="29">
        <v>0</v>
      </c>
      <c r="F66" s="17">
        <v>1</v>
      </c>
      <c r="G66" s="10">
        <v>222</v>
      </c>
      <c r="H66" s="29">
        <v>2</v>
      </c>
    </row>
    <row r="67" spans="1:8" s="13" customFormat="1" ht="12.75">
      <c r="A67" s="17" t="s">
        <v>52</v>
      </c>
      <c r="B67" s="10">
        <v>35</v>
      </c>
      <c r="C67" s="29">
        <v>26</v>
      </c>
      <c r="D67" s="29">
        <v>3</v>
      </c>
      <c r="E67" s="29">
        <v>1</v>
      </c>
      <c r="F67" s="17">
        <v>6</v>
      </c>
      <c r="G67" s="10">
        <v>107</v>
      </c>
      <c r="H67" s="29">
        <v>0</v>
      </c>
    </row>
    <row r="68" spans="1:8" s="13" customFormat="1" ht="12.75">
      <c r="A68" s="17" t="s">
        <v>53</v>
      </c>
      <c r="B68" s="10">
        <v>15</v>
      </c>
      <c r="C68" s="29">
        <v>14</v>
      </c>
      <c r="D68" s="29">
        <v>0</v>
      </c>
      <c r="E68" s="29">
        <v>2</v>
      </c>
      <c r="F68" s="17">
        <v>2</v>
      </c>
      <c r="G68" s="10">
        <v>80</v>
      </c>
      <c r="H68" s="29">
        <v>2</v>
      </c>
    </row>
    <row r="69" spans="1:8" s="13" customFormat="1" ht="12.75">
      <c r="A69" s="17" t="s">
        <v>54</v>
      </c>
      <c r="B69" s="10">
        <v>65</v>
      </c>
      <c r="C69" s="29">
        <v>40</v>
      </c>
      <c r="D69" s="29">
        <v>0</v>
      </c>
      <c r="E69" s="29">
        <v>4</v>
      </c>
      <c r="F69" s="17">
        <v>20</v>
      </c>
      <c r="G69" s="10">
        <v>211</v>
      </c>
      <c r="H69" s="29">
        <v>1</v>
      </c>
    </row>
    <row r="70" spans="1:8" s="13" customFormat="1" ht="12.75">
      <c r="A70" s="17" t="s">
        <v>55</v>
      </c>
      <c r="B70" s="10">
        <v>23</v>
      </c>
      <c r="C70" s="29">
        <v>20</v>
      </c>
      <c r="D70" s="29">
        <v>2</v>
      </c>
      <c r="E70" s="29">
        <v>0</v>
      </c>
      <c r="F70" s="17">
        <v>4</v>
      </c>
      <c r="G70" s="10">
        <v>83</v>
      </c>
      <c r="H70" s="29">
        <v>0</v>
      </c>
    </row>
    <row r="71" spans="1:8" s="13" customFormat="1" ht="12.75">
      <c r="A71" s="17" t="s">
        <v>56</v>
      </c>
      <c r="B71" s="10">
        <v>45</v>
      </c>
      <c r="C71" s="29">
        <v>8</v>
      </c>
      <c r="D71" s="29">
        <v>0</v>
      </c>
      <c r="E71" s="29">
        <v>1</v>
      </c>
      <c r="F71" s="17">
        <v>6</v>
      </c>
      <c r="G71" s="10">
        <v>430</v>
      </c>
      <c r="H71" s="29">
        <v>0</v>
      </c>
    </row>
    <row r="72" spans="1:8" s="13" customFormat="1" ht="12.75">
      <c r="A72" s="17" t="s">
        <v>57</v>
      </c>
      <c r="B72" s="10">
        <v>101</v>
      </c>
      <c r="C72" s="29">
        <v>103</v>
      </c>
      <c r="D72" s="29">
        <v>5</v>
      </c>
      <c r="E72" s="29">
        <v>11</v>
      </c>
      <c r="F72" s="17">
        <v>31</v>
      </c>
      <c r="G72" s="10">
        <v>384</v>
      </c>
      <c r="H72" s="29">
        <v>0</v>
      </c>
    </row>
    <row r="73" spans="1:8" s="13" customFormat="1" ht="12.75">
      <c r="A73" s="17" t="s">
        <v>58</v>
      </c>
      <c r="B73" s="10">
        <v>69</v>
      </c>
      <c r="C73" s="29">
        <v>71</v>
      </c>
      <c r="D73" s="29">
        <v>0</v>
      </c>
      <c r="E73" s="29">
        <v>2</v>
      </c>
      <c r="F73" s="17">
        <v>19</v>
      </c>
      <c r="G73" s="10">
        <v>202</v>
      </c>
      <c r="H73" s="29">
        <v>1</v>
      </c>
    </row>
    <row r="74" spans="1:8" s="13" customFormat="1" ht="12.75">
      <c r="A74" s="17" t="s">
        <v>59</v>
      </c>
      <c r="B74" s="10">
        <v>58</v>
      </c>
      <c r="C74" s="29">
        <v>6</v>
      </c>
      <c r="D74" s="29">
        <v>0</v>
      </c>
      <c r="E74" s="29">
        <v>2</v>
      </c>
      <c r="F74" s="17">
        <v>0</v>
      </c>
      <c r="G74" s="10">
        <v>115</v>
      </c>
      <c r="H74" s="29">
        <v>5</v>
      </c>
    </row>
    <row r="75" spans="1:8" s="13" customFormat="1" ht="12.75">
      <c r="A75" s="17" t="s">
        <v>60</v>
      </c>
      <c r="B75" s="10">
        <v>47</v>
      </c>
      <c r="C75" s="29">
        <v>11</v>
      </c>
      <c r="D75" s="29">
        <v>0</v>
      </c>
      <c r="E75" s="29">
        <v>1</v>
      </c>
      <c r="F75" s="17">
        <v>4</v>
      </c>
      <c r="G75" s="10">
        <v>43</v>
      </c>
      <c r="H75" s="29">
        <v>0</v>
      </c>
    </row>
    <row r="76" spans="1:8" s="13" customFormat="1" ht="12.75">
      <c r="A76" s="17" t="s">
        <v>61</v>
      </c>
      <c r="B76" s="10">
        <v>51</v>
      </c>
      <c r="C76" s="29">
        <v>14</v>
      </c>
      <c r="D76" s="29">
        <v>1</v>
      </c>
      <c r="E76" s="29">
        <v>0</v>
      </c>
      <c r="F76" s="17">
        <v>7</v>
      </c>
      <c r="G76" s="10">
        <v>65</v>
      </c>
      <c r="H76" s="29">
        <v>0</v>
      </c>
    </row>
    <row r="77" spans="1:8" s="13" customFormat="1" ht="12.75">
      <c r="A77" s="15" t="s">
        <v>62</v>
      </c>
      <c r="B77" s="9">
        <v>875</v>
      </c>
      <c r="C77" s="48">
        <v>452</v>
      </c>
      <c r="D77" s="48">
        <v>3</v>
      </c>
      <c r="E77" s="48">
        <v>42</v>
      </c>
      <c r="F77" s="15">
        <v>114</v>
      </c>
      <c r="G77" s="9">
        <v>2582</v>
      </c>
      <c r="H77" s="48">
        <v>17</v>
      </c>
    </row>
    <row r="78" spans="1:8" s="13" customFormat="1" ht="12.75">
      <c r="A78" s="18" t="s">
        <v>63</v>
      </c>
      <c r="B78" s="11">
        <v>72</v>
      </c>
      <c r="C78" s="54">
        <v>63</v>
      </c>
      <c r="D78" s="29">
        <v>2</v>
      </c>
      <c r="E78" s="29">
        <v>5</v>
      </c>
      <c r="F78" s="18">
        <v>6</v>
      </c>
      <c r="G78" s="11">
        <v>106</v>
      </c>
      <c r="H78" s="54">
        <v>0</v>
      </c>
    </row>
    <row r="79" spans="1:8" s="13" customFormat="1" ht="12.75">
      <c r="A79" s="17" t="s">
        <v>64</v>
      </c>
      <c r="B79" s="10">
        <v>38</v>
      </c>
      <c r="C79" s="29">
        <v>11</v>
      </c>
      <c r="D79" s="29">
        <v>1</v>
      </c>
      <c r="E79" s="29">
        <v>2</v>
      </c>
      <c r="F79" s="17">
        <v>5</v>
      </c>
      <c r="G79" s="10">
        <v>210</v>
      </c>
      <c r="H79" s="29">
        <v>1</v>
      </c>
    </row>
    <row r="80" spans="1:8" s="13" customFormat="1" ht="12.75">
      <c r="A80" s="17" t="s">
        <v>65</v>
      </c>
      <c r="B80" s="10">
        <v>91</v>
      </c>
      <c r="C80" s="29">
        <v>31</v>
      </c>
      <c r="D80" s="29">
        <v>0</v>
      </c>
      <c r="E80" s="29">
        <v>2</v>
      </c>
      <c r="F80" s="17">
        <v>10</v>
      </c>
      <c r="G80" s="10">
        <v>228</v>
      </c>
      <c r="H80" s="29">
        <v>0</v>
      </c>
    </row>
    <row r="81" spans="1:8" s="13" customFormat="1" ht="12.75">
      <c r="A81" s="17" t="s">
        <v>66</v>
      </c>
      <c r="B81" s="10">
        <v>43</v>
      </c>
      <c r="C81" s="29">
        <v>38</v>
      </c>
      <c r="D81" s="29">
        <v>0</v>
      </c>
      <c r="E81" s="29">
        <v>1</v>
      </c>
      <c r="F81" s="17">
        <v>1</v>
      </c>
      <c r="G81" s="10">
        <v>111</v>
      </c>
      <c r="H81" s="29">
        <v>1</v>
      </c>
    </row>
    <row r="82" spans="1:8" s="13" customFormat="1" ht="12.75">
      <c r="A82" s="17" t="s">
        <v>67</v>
      </c>
      <c r="B82" s="10">
        <v>12</v>
      </c>
      <c r="C82" s="29">
        <v>12</v>
      </c>
      <c r="D82" s="29">
        <v>0</v>
      </c>
      <c r="E82" s="29">
        <v>2</v>
      </c>
      <c r="F82" s="17">
        <v>1</v>
      </c>
      <c r="G82" s="10">
        <v>55</v>
      </c>
      <c r="H82" s="29">
        <v>1</v>
      </c>
    </row>
    <row r="83" spans="1:8" s="13" customFormat="1" ht="12.75">
      <c r="A83" s="17" t="s">
        <v>68</v>
      </c>
      <c r="B83" s="10">
        <v>159</v>
      </c>
      <c r="C83" s="29">
        <v>27</v>
      </c>
      <c r="D83" s="29">
        <v>0</v>
      </c>
      <c r="E83" s="29">
        <v>5</v>
      </c>
      <c r="F83" s="17">
        <v>9</v>
      </c>
      <c r="G83" s="10">
        <v>639</v>
      </c>
      <c r="H83" s="29">
        <v>2</v>
      </c>
    </row>
    <row r="84" spans="1:8" s="13" customFormat="1" ht="12.75">
      <c r="A84" s="17" t="s">
        <v>69</v>
      </c>
      <c r="B84" s="10">
        <v>159</v>
      </c>
      <c r="C84" s="29">
        <v>65</v>
      </c>
      <c r="D84" s="29">
        <v>0</v>
      </c>
      <c r="E84" s="29">
        <v>13</v>
      </c>
      <c r="F84" s="17">
        <v>26</v>
      </c>
      <c r="G84" s="10">
        <v>324</v>
      </c>
      <c r="H84" s="29">
        <v>7</v>
      </c>
    </row>
    <row r="85" spans="1:8" s="13" customFormat="1" ht="12.75">
      <c r="A85" s="17" t="s">
        <v>70</v>
      </c>
      <c r="B85" s="10">
        <v>75</v>
      </c>
      <c r="C85" s="29">
        <v>30</v>
      </c>
      <c r="D85" s="29">
        <v>0</v>
      </c>
      <c r="E85" s="29">
        <v>3</v>
      </c>
      <c r="F85" s="17">
        <v>12</v>
      </c>
      <c r="G85" s="10">
        <v>91</v>
      </c>
      <c r="H85" s="29">
        <v>1</v>
      </c>
    </row>
    <row r="86" spans="1:8" s="13" customFormat="1" ht="12.75">
      <c r="A86" s="17" t="s">
        <v>71</v>
      </c>
      <c r="B86" s="10">
        <v>45</v>
      </c>
      <c r="C86" s="29">
        <v>44</v>
      </c>
      <c r="D86" s="29">
        <v>0</v>
      </c>
      <c r="E86" s="29">
        <v>1</v>
      </c>
      <c r="F86" s="17">
        <v>2</v>
      </c>
      <c r="G86" s="10">
        <v>124</v>
      </c>
      <c r="H86" s="29">
        <v>1</v>
      </c>
    </row>
    <row r="87" spans="1:8" s="13" customFormat="1" ht="12.75">
      <c r="A87" s="17" t="s">
        <v>72</v>
      </c>
      <c r="B87" s="10">
        <v>57</v>
      </c>
      <c r="C87" s="29">
        <v>27</v>
      </c>
      <c r="D87" s="29">
        <v>0</v>
      </c>
      <c r="E87" s="29">
        <v>0</v>
      </c>
      <c r="F87" s="17">
        <v>6</v>
      </c>
      <c r="G87" s="10">
        <v>155</v>
      </c>
      <c r="H87" s="29">
        <v>1</v>
      </c>
    </row>
    <row r="88" spans="1:8" s="13" customFormat="1" ht="12.75">
      <c r="A88" s="17" t="s">
        <v>73</v>
      </c>
      <c r="B88" s="10">
        <v>24</v>
      </c>
      <c r="C88" s="29">
        <v>19</v>
      </c>
      <c r="D88" s="29">
        <v>0</v>
      </c>
      <c r="E88" s="29">
        <v>0</v>
      </c>
      <c r="F88" s="17">
        <v>4</v>
      </c>
      <c r="G88" s="10">
        <v>113</v>
      </c>
      <c r="H88" s="29">
        <v>1</v>
      </c>
    </row>
    <row r="89" spans="1:8" s="13" customFormat="1" ht="12.75">
      <c r="A89" s="17" t="s">
        <v>74</v>
      </c>
      <c r="B89" s="10">
        <v>16</v>
      </c>
      <c r="C89" s="29">
        <v>16</v>
      </c>
      <c r="D89" s="29">
        <v>0</v>
      </c>
      <c r="E89" s="29">
        <v>2</v>
      </c>
      <c r="F89" s="17">
        <v>3</v>
      </c>
      <c r="G89" s="10">
        <v>49</v>
      </c>
      <c r="H89" s="29">
        <v>0</v>
      </c>
    </row>
    <row r="90" spans="1:8" s="13" customFormat="1" ht="12.75">
      <c r="A90" s="16" t="s">
        <v>75</v>
      </c>
      <c r="B90" s="10">
        <v>84</v>
      </c>
      <c r="C90" s="30">
        <v>69</v>
      </c>
      <c r="D90" s="30">
        <v>0</v>
      </c>
      <c r="E90" s="30">
        <v>6</v>
      </c>
      <c r="F90" s="16">
        <v>29</v>
      </c>
      <c r="G90" s="10">
        <v>377</v>
      </c>
      <c r="H90" s="30">
        <v>1</v>
      </c>
    </row>
    <row r="91" spans="1:8" s="13" customFormat="1" ht="12.75">
      <c r="A91" s="15" t="s">
        <v>76</v>
      </c>
      <c r="B91" s="9">
        <v>1488</v>
      </c>
      <c r="C91" s="48">
        <v>436</v>
      </c>
      <c r="D91" s="48">
        <v>9</v>
      </c>
      <c r="E91" s="48">
        <v>72</v>
      </c>
      <c r="F91" s="15">
        <v>152</v>
      </c>
      <c r="G91" s="9">
        <v>3904</v>
      </c>
      <c r="H91" s="48">
        <v>27</v>
      </c>
    </row>
    <row r="92" spans="1:8" s="13" customFormat="1" ht="12.75">
      <c r="A92" s="17" t="s">
        <v>77</v>
      </c>
      <c r="B92" s="10">
        <v>15</v>
      </c>
      <c r="C92" s="29">
        <v>4</v>
      </c>
      <c r="D92" s="29">
        <v>1</v>
      </c>
      <c r="E92" s="29">
        <v>3</v>
      </c>
      <c r="F92" s="17">
        <v>10</v>
      </c>
      <c r="G92" s="10">
        <v>202</v>
      </c>
      <c r="H92" s="29">
        <v>0</v>
      </c>
    </row>
    <row r="93" spans="1:8" s="13" customFormat="1" ht="12.75">
      <c r="A93" s="17" t="s">
        <v>78</v>
      </c>
      <c r="B93" s="10">
        <v>115</v>
      </c>
      <c r="C93" s="29">
        <v>20</v>
      </c>
      <c r="D93" s="29">
        <v>1</v>
      </c>
      <c r="E93" s="29">
        <v>2</v>
      </c>
      <c r="F93" s="17">
        <v>8</v>
      </c>
      <c r="G93" s="10">
        <v>218</v>
      </c>
      <c r="H93" s="29">
        <v>6</v>
      </c>
    </row>
    <row r="94" spans="1:8" s="13" customFormat="1" ht="12.75">
      <c r="A94" s="17" t="s">
        <v>79</v>
      </c>
      <c r="B94" s="10">
        <v>54</v>
      </c>
      <c r="C94" s="29">
        <v>48</v>
      </c>
      <c r="D94" s="29">
        <v>2</v>
      </c>
      <c r="E94" s="29">
        <v>3</v>
      </c>
      <c r="F94" s="17">
        <v>3</v>
      </c>
      <c r="G94" s="10">
        <v>193</v>
      </c>
      <c r="H94" s="29">
        <v>4</v>
      </c>
    </row>
    <row r="95" spans="1:8" s="13" customFormat="1" ht="12.75">
      <c r="A95" s="17" t="s">
        <v>80</v>
      </c>
      <c r="B95" s="10">
        <v>34</v>
      </c>
      <c r="C95" s="29">
        <v>10</v>
      </c>
      <c r="D95" s="29">
        <v>0</v>
      </c>
      <c r="E95" s="29">
        <v>2</v>
      </c>
      <c r="F95" s="17">
        <v>5</v>
      </c>
      <c r="G95" s="10">
        <v>93</v>
      </c>
      <c r="H95" s="29">
        <v>4</v>
      </c>
    </row>
    <row r="96" spans="1:8" s="13" customFormat="1" ht="12.75">
      <c r="A96" s="17" t="s">
        <v>81</v>
      </c>
      <c r="B96" s="10">
        <v>155</v>
      </c>
      <c r="C96" s="29">
        <v>18</v>
      </c>
      <c r="D96" s="29">
        <v>0</v>
      </c>
      <c r="E96" s="29">
        <v>3</v>
      </c>
      <c r="F96" s="17">
        <v>6</v>
      </c>
      <c r="G96" s="10">
        <v>178</v>
      </c>
      <c r="H96" s="29">
        <v>2</v>
      </c>
    </row>
    <row r="97" spans="1:8" s="13" customFormat="1" ht="12" customHeight="1">
      <c r="A97" s="17" t="s">
        <v>82</v>
      </c>
      <c r="B97" s="10">
        <v>92</v>
      </c>
      <c r="C97" s="29">
        <v>31</v>
      </c>
      <c r="D97" s="29">
        <v>0</v>
      </c>
      <c r="E97" s="29">
        <v>16</v>
      </c>
      <c r="F97" s="17">
        <v>13</v>
      </c>
      <c r="G97" s="10">
        <v>300</v>
      </c>
      <c r="H97" s="29">
        <v>3</v>
      </c>
    </row>
    <row r="98" spans="1:8" s="13" customFormat="1" ht="12.75" customHeight="1">
      <c r="A98" s="17" t="s">
        <v>83</v>
      </c>
      <c r="B98" s="10">
        <v>190</v>
      </c>
      <c r="C98" s="29">
        <v>96</v>
      </c>
      <c r="D98" s="29">
        <v>0</v>
      </c>
      <c r="E98" s="29">
        <v>6</v>
      </c>
      <c r="F98" s="17">
        <v>14</v>
      </c>
      <c r="G98" s="10">
        <v>1029</v>
      </c>
      <c r="H98" s="29">
        <v>3</v>
      </c>
    </row>
    <row r="99" spans="1:8" s="13" customFormat="1" ht="12.75">
      <c r="A99" s="17" t="s">
        <v>84</v>
      </c>
      <c r="B99" s="10">
        <v>59</v>
      </c>
      <c r="C99" s="29">
        <v>19</v>
      </c>
      <c r="D99" s="29">
        <v>0</v>
      </c>
      <c r="E99" s="29">
        <v>3</v>
      </c>
      <c r="F99" s="17">
        <v>23</v>
      </c>
      <c r="G99" s="10">
        <v>165</v>
      </c>
      <c r="H99" s="29">
        <v>2</v>
      </c>
    </row>
    <row r="100" spans="1:8" s="13" customFormat="1" ht="12.75">
      <c r="A100" s="17" t="s">
        <v>85</v>
      </c>
      <c r="B100" s="10">
        <v>62</v>
      </c>
      <c r="C100" s="29">
        <v>26</v>
      </c>
      <c r="D100" s="29">
        <v>0</v>
      </c>
      <c r="E100" s="29">
        <v>4</v>
      </c>
      <c r="F100" s="17">
        <v>10</v>
      </c>
      <c r="G100" s="10">
        <v>136</v>
      </c>
      <c r="H100" s="29">
        <v>0</v>
      </c>
    </row>
    <row r="101" spans="1:8" s="13" customFormat="1" ht="12.75">
      <c r="A101" s="17" t="s">
        <v>86</v>
      </c>
      <c r="B101" s="10">
        <v>142</v>
      </c>
      <c r="C101" s="29">
        <v>80</v>
      </c>
      <c r="D101" s="29">
        <v>0</v>
      </c>
      <c r="E101" s="29">
        <v>5</v>
      </c>
      <c r="F101" s="17">
        <v>9</v>
      </c>
      <c r="G101" s="10">
        <v>875</v>
      </c>
      <c r="H101" s="29">
        <v>2</v>
      </c>
    </row>
    <row r="102" spans="1:8" s="13" customFormat="1" ht="12.75">
      <c r="A102" s="16" t="s">
        <v>87</v>
      </c>
      <c r="B102" s="12">
        <v>570</v>
      </c>
      <c r="C102" s="30">
        <v>84</v>
      </c>
      <c r="D102" s="30">
        <v>5</v>
      </c>
      <c r="E102" s="30">
        <v>25</v>
      </c>
      <c r="F102" s="16">
        <v>51</v>
      </c>
      <c r="G102" s="12">
        <v>515</v>
      </c>
      <c r="H102" s="30">
        <v>1</v>
      </c>
    </row>
    <row r="103" spans="1:8" ht="12.75">
      <c r="A103" s="3" t="s">
        <v>299</v>
      </c>
      <c r="B103" s="98"/>
      <c r="C103" s="98"/>
      <c r="D103" s="98"/>
      <c r="E103" s="98"/>
      <c r="F103" s="98"/>
      <c r="G103" s="98"/>
      <c r="H103" s="98"/>
    </row>
    <row r="104" spans="1:8" ht="12.75">
      <c r="A104" s="7" t="s">
        <v>287</v>
      </c>
      <c r="B104" s="13"/>
      <c r="C104" s="13"/>
      <c r="D104" s="13"/>
      <c r="E104" s="13"/>
      <c r="F104" s="13"/>
      <c r="G104" s="13"/>
      <c r="H104" s="13"/>
    </row>
    <row r="105" spans="1:8" ht="12.75">
      <c r="A105" s="7" t="s">
        <v>286</v>
      </c>
      <c r="B105" s="13"/>
      <c r="C105" s="13"/>
      <c r="D105" s="13"/>
      <c r="E105" s="13"/>
      <c r="F105" s="13"/>
      <c r="G105" s="13"/>
      <c r="H105" s="13"/>
    </row>
    <row r="106" spans="1:8" ht="12.75">
      <c r="A106" s="7" t="s">
        <v>288</v>
      </c>
      <c r="B106" s="13"/>
      <c r="C106" s="13"/>
      <c r="D106" s="13"/>
      <c r="E106" s="13"/>
      <c r="F106" s="13"/>
      <c r="G106" s="13"/>
      <c r="H106" s="13"/>
    </row>
    <row r="107" spans="1:8" s="53" customFormat="1" ht="12.75">
      <c r="A107" s="3" t="s">
        <v>289</v>
      </c>
      <c r="B107" s="13"/>
      <c r="C107" s="13"/>
      <c r="D107" s="13"/>
      <c r="E107" s="13"/>
      <c r="F107" s="13"/>
      <c r="G107" s="13"/>
      <c r="H107" s="13"/>
    </row>
    <row r="108" spans="1:8" ht="12.75">
      <c r="A108" s="7" t="s">
        <v>290</v>
      </c>
      <c r="B108" s="13"/>
      <c r="C108" s="13"/>
      <c r="D108" s="13"/>
      <c r="E108" s="13"/>
      <c r="F108" s="13"/>
      <c r="G108" s="13"/>
      <c r="H108" s="13"/>
    </row>
    <row r="109" spans="1:8" ht="12.75">
      <c r="A109" s="3" t="s">
        <v>291</v>
      </c>
      <c r="B109" s="13"/>
      <c r="C109" s="13"/>
      <c r="D109" s="13"/>
      <c r="E109" s="13"/>
      <c r="F109" s="13"/>
      <c r="G109" s="13"/>
      <c r="H109" s="13"/>
    </row>
    <row r="110" spans="1:8" ht="12.75">
      <c r="A110" s="3" t="s">
        <v>292</v>
      </c>
      <c r="B110" s="13"/>
      <c r="C110" s="13"/>
      <c r="D110" s="13"/>
      <c r="E110" s="13"/>
      <c r="F110" s="13"/>
      <c r="G110" s="13"/>
      <c r="H110" s="13"/>
    </row>
    <row r="111" spans="1:8" ht="12.75">
      <c r="A111" s="3" t="s">
        <v>293</v>
      </c>
      <c r="B111" s="13"/>
      <c r="C111" s="13"/>
      <c r="D111" s="13"/>
      <c r="E111" s="13"/>
      <c r="F111" s="13"/>
      <c r="G111" s="13"/>
      <c r="H111" s="13"/>
    </row>
    <row r="112" spans="1:8" ht="12.75">
      <c r="A112" s="7" t="s">
        <v>294</v>
      </c>
      <c r="B112" s="13"/>
      <c r="C112" s="13"/>
      <c r="D112" s="13"/>
      <c r="E112" s="13"/>
      <c r="F112" s="13"/>
      <c r="G112" s="13"/>
      <c r="H112" s="13"/>
    </row>
    <row r="113" spans="1:8" ht="12.75">
      <c r="A113" s="3" t="s">
        <v>295</v>
      </c>
      <c r="B113" s="13"/>
      <c r="C113" s="13"/>
      <c r="D113" s="13"/>
      <c r="E113" s="13"/>
      <c r="F113" s="13"/>
      <c r="G113" s="13"/>
      <c r="H113" s="13"/>
    </row>
    <row r="114" spans="1:8" ht="12.75">
      <c r="A114" s="3" t="s">
        <v>296</v>
      </c>
      <c r="B114" s="13"/>
      <c r="C114" s="13"/>
      <c r="D114" s="13"/>
      <c r="E114" s="13"/>
      <c r="F114" s="13"/>
      <c r="G114" s="13"/>
      <c r="H114" s="13"/>
    </row>
    <row r="115" spans="1:8" ht="12.75">
      <c r="A115" s="7" t="s">
        <v>297</v>
      </c>
      <c r="B115" s="13"/>
      <c r="C115" s="13"/>
      <c r="D115" s="13"/>
      <c r="E115" s="13"/>
      <c r="F115" s="13"/>
      <c r="G115" s="13"/>
      <c r="H115" s="13"/>
    </row>
    <row r="116" spans="1:8" ht="12.75">
      <c r="A116" s="3" t="s">
        <v>298</v>
      </c>
      <c r="B116" s="13"/>
      <c r="C116" s="13"/>
      <c r="D116" s="13"/>
      <c r="E116" s="13"/>
      <c r="F116" s="13"/>
      <c r="G116" s="13"/>
      <c r="H116" s="13"/>
    </row>
    <row r="117" spans="1:8" ht="12.75">
      <c r="A117" s="3"/>
      <c r="B117" s="13"/>
      <c r="C117" s="13"/>
      <c r="D117" s="13"/>
      <c r="E117" s="13"/>
      <c r="F117" s="13"/>
      <c r="G117" s="13"/>
      <c r="H117" s="13"/>
    </row>
    <row r="118" spans="1:8" ht="12.75">
      <c r="A118" s="3"/>
      <c r="B118" s="13"/>
      <c r="C118" s="13"/>
      <c r="D118" s="13">
        <v>33</v>
      </c>
      <c r="E118" s="13"/>
      <c r="F118" s="13"/>
      <c r="G118" s="13"/>
      <c r="H118" s="13"/>
    </row>
    <row r="119" spans="1:8" ht="12.75">
      <c r="A119" s="7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3"/>
      <c r="B132" s="13"/>
      <c r="C132" s="13"/>
      <c r="D132" s="13"/>
      <c r="E132" s="13"/>
      <c r="F132" s="13"/>
      <c r="G132" s="13"/>
      <c r="H132" s="13"/>
    </row>
    <row r="133" spans="1:8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13"/>
      <c r="B134" s="13"/>
      <c r="C134" s="13"/>
      <c r="D134" s="13"/>
      <c r="E134" s="13"/>
      <c r="F134" s="13"/>
      <c r="G134" s="13"/>
      <c r="H134" s="13"/>
    </row>
    <row r="135" spans="1:8" ht="12.75">
      <c r="A135" s="13"/>
      <c r="B135" s="13"/>
      <c r="C135" s="13"/>
      <c r="D135" s="13"/>
      <c r="E135" s="13"/>
      <c r="F135" s="13"/>
      <c r="G135" s="13"/>
      <c r="H135" s="13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  <row r="158" spans="1:8" ht="12.75">
      <c r="A158" s="13"/>
      <c r="B158" s="13"/>
      <c r="C158" s="13"/>
      <c r="D158" s="13"/>
      <c r="E158" s="13"/>
      <c r="F158" s="13"/>
      <c r="G158" s="13"/>
      <c r="H158" s="13"/>
    </row>
    <row r="159" spans="1:8" ht="12.75">
      <c r="A159" s="13"/>
      <c r="B159" s="13"/>
      <c r="C159" s="13"/>
      <c r="D159" s="13"/>
      <c r="E159" s="13"/>
      <c r="F159" s="13"/>
      <c r="G159" s="13"/>
      <c r="H159" s="13"/>
    </row>
    <row r="160" spans="1:8" ht="12.75">
      <c r="A160" s="13"/>
      <c r="B160" s="13"/>
      <c r="C160" s="13"/>
      <c r="D160" s="13"/>
      <c r="E160" s="13"/>
      <c r="F160" s="13"/>
      <c r="G160" s="13"/>
      <c r="H160" s="13"/>
    </row>
    <row r="161" spans="1:8" ht="12.75">
      <c r="A161" s="13"/>
      <c r="B161" s="13"/>
      <c r="C161" s="13"/>
      <c r="D161" s="13"/>
      <c r="E161" s="13"/>
      <c r="F161" s="13"/>
      <c r="G161" s="13"/>
      <c r="H161" s="13"/>
    </row>
    <row r="162" spans="1:8" ht="12.75">
      <c r="A162" s="13"/>
      <c r="B162" s="13"/>
      <c r="C162" s="13"/>
      <c r="D162" s="13"/>
      <c r="E162" s="13"/>
      <c r="F162" s="13"/>
      <c r="G162" s="13"/>
      <c r="H162" s="13"/>
    </row>
    <row r="163" spans="1:8" ht="12.75">
      <c r="A163" s="13"/>
      <c r="B163" s="13"/>
      <c r="C163" s="13"/>
      <c r="D163" s="13"/>
      <c r="E163" s="13"/>
      <c r="F163" s="13"/>
      <c r="G163" s="13"/>
      <c r="H163" s="13"/>
    </row>
    <row r="164" spans="1:8" ht="12.75">
      <c r="A164" s="13"/>
      <c r="B164" s="13"/>
      <c r="C164" s="13"/>
      <c r="D164" s="13"/>
      <c r="E164" s="13"/>
      <c r="F164" s="13"/>
      <c r="G164" s="13"/>
      <c r="H164" s="13"/>
    </row>
    <row r="165" spans="1:8" ht="12.75">
      <c r="A165" s="13"/>
      <c r="B165" s="13"/>
      <c r="C165" s="13"/>
      <c r="D165" s="13"/>
      <c r="E165" s="13"/>
      <c r="F165" s="13"/>
      <c r="G165" s="13"/>
      <c r="H165" s="13"/>
    </row>
    <row r="166" spans="1:8" ht="12.75">
      <c r="A166" s="13"/>
      <c r="B166" s="13"/>
      <c r="C166" s="13"/>
      <c r="D166" s="13"/>
      <c r="E166" s="13"/>
      <c r="F166" s="13"/>
      <c r="G166" s="13"/>
      <c r="H166" s="13"/>
    </row>
    <row r="167" spans="1:8" ht="12.75">
      <c r="A167" s="13"/>
      <c r="B167" s="13"/>
      <c r="C167" s="13"/>
      <c r="D167" s="13"/>
      <c r="E167" s="13"/>
      <c r="F167" s="13"/>
      <c r="G167" s="13"/>
      <c r="H167" s="13"/>
    </row>
    <row r="168" spans="1:8" ht="12.75">
      <c r="A168" s="13"/>
      <c r="B168" s="13"/>
      <c r="C168" s="13"/>
      <c r="D168" s="13"/>
      <c r="E168" s="13"/>
      <c r="F168" s="13"/>
      <c r="G168" s="13"/>
      <c r="H168" s="13"/>
    </row>
    <row r="169" spans="1:8" ht="12.75">
      <c r="A169" s="13"/>
      <c r="B169" s="13"/>
      <c r="C169" s="13"/>
      <c r="D169" s="13"/>
      <c r="E169" s="13"/>
      <c r="F169" s="13"/>
      <c r="G169" s="13"/>
      <c r="H169" s="13"/>
    </row>
    <row r="170" spans="1:8" ht="12.75">
      <c r="A170" s="13"/>
      <c r="B170" s="13"/>
      <c r="C170" s="13"/>
      <c r="D170" s="13"/>
      <c r="E170" s="13"/>
      <c r="F170" s="13"/>
      <c r="G170" s="13"/>
      <c r="H170" s="13"/>
    </row>
    <row r="171" spans="1:8" ht="12.75">
      <c r="A171" s="13"/>
      <c r="B171" s="13"/>
      <c r="C171" s="13"/>
      <c r="D171" s="13"/>
      <c r="E171" s="13"/>
      <c r="F171" s="13"/>
      <c r="G171" s="13"/>
      <c r="H171" s="13"/>
    </row>
    <row r="172" spans="1:8" ht="12.75">
      <c r="A172" s="13"/>
      <c r="B172" s="13"/>
      <c r="C172" s="13"/>
      <c r="D172" s="13"/>
      <c r="E172" s="13"/>
      <c r="F172" s="13"/>
      <c r="G172" s="13"/>
      <c r="H172" s="13"/>
    </row>
    <row r="173" spans="1:8" ht="12.75">
      <c r="A173" s="13"/>
      <c r="B173" s="13"/>
      <c r="C173" s="13"/>
      <c r="D173" s="13"/>
      <c r="E173" s="13"/>
      <c r="F173" s="13"/>
      <c r="G173" s="13"/>
      <c r="H173" s="13"/>
    </row>
    <row r="174" spans="1:8" ht="12.75">
      <c r="A174" s="13"/>
      <c r="B174" s="13"/>
      <c r="C174" s="13"/>
      <c r="D174" s="13"/>
      <c r="E174" s="13"/>
      <c r="F174" s="13"/>
      <c r="G174" s="13"/>
      <c r="H174" s="13"/>
    </row>
    <row r="175" spans="1:8" ht="12.75">
      <c r="A175" s="13"/>
      <c r="B175" s="13"/>
      <c r="C175" s="13"/>
      <c r="D175" s="13"/>
      <c r="E175" s="13"/>
      <c r="F175" s="13"/>
      <c r="G175" s="13"/>
      <c r="H175" s="13"/>
    </row>
    <row r="176" spans="1:8" ht="12.75">
      <c r="A176" s="13"/>
      <c r="B176" s="13"/>
      <c r="C176" s="13"/>
      <c r="D176" s="13"/>
      <c r="E176" s="13"/>
      <c r="F176" s="13"/>
      <c r="G176" s="13"/>
      <c r="H176" s="13"/>
    </row>
    <row r="177" spans="1:8" ht="12.75">
      <c r="A177" s="13"/>
      <c r="B177" s="13"/>
      <c r="C177" s="13"/>
      <c r="D177" s="13"/>
      <c r="E177" s="13"/>
      <c r="F177" s="13"/>
      <c r="G177" s="13"/>
      <c r="H177" s="13"/>
    </row>
    <row r="178" spans="1:8" ht="12.75">
      <c r="A178" s="13"/>
      <c r="B178" s="13"/>
      <c r="C178" s="13"/>
      <c r="D178" s="13"/>
      <c r="E178" s="13"/>
      <c r="F178" s="13"/>
      <c r="G178" s="13"/>
      <c r="H178" s="13"/>
    </row>
    <row r="179" spans="1:8" ht="12.75">
      <c r="A179" s="13"/>
      <c r="B179" s="13"/>
      <c r="C179" s="13"/>
      <c r="D179" s="13"/>
      <c r="E179" s="13"/>
      <c r="F179" s="13"/>
      <c r="G179" s="13"/>
      <c r="H179" s="13"/>
    </row>
    <row r="180" spans="1:8" ht="12.75">
      <c r="A180" s="13"/>
      <c r="B180" s="13"/>
      <c r="C180" s="13"/>
      <c r="D180" s="13"/>
      <c r="E180" s="13"/>
      <c r="F180" s="13"/>
      <c r="G180" s="13"/>
      <c r="H180" s="13"/>
    </row>
    <row r="181" spans="1:8" ht="12.75">
      <c r="A181" s="13"/>
      <c r="B181" s="13"/>
      <c r="C181" s="13"/>
      <c r="D181" s="13"/>
      <c r="E181" s="13"/>
      <c r="F181" s="13"/>
      <c r="G181" s="13"/>
      <c r="H181" s="13"/>
    </row>
    <row r="182" spans="1:8" ht="12.75">
      <c r="A182" s="13"/>
      <c r="B182" s="13"/>
      <c r="C182" s="13"/>
      <c r="D182" s="13"/>
      <c r="E182" s="13"/>
      <c r="F182" s="13"/>
      <c r="G182" s="13"/>
      <c r="H182" s="13"/>
    </row>
    <row r="183" spans="1:8" ht="12.75">
      <c r="A183" s="13"/>
      <c r="B183" s="13"/>
      <c r="C183" s="13"/>
      <c r="D183" s="13"/>
      <c r="E183" s="13"/>
      <c r="F183" s="13"/>
      <c r="G183" s="13"/>
      <c r="H183" s="13"/>
    </row>
    <row r="184" spans="1:8" ht="12.75">
      <c r="A184" s="13"/>
      <c r="B184" s="13"/>
      <c r="C184" s="13"/>
      <c r="D184" s="13"/>
      <c r="E184" s="13"/>
      <c r="F184" s="13"/>
      <c r="G184" s="13"/>
      <c r="H184" s="13"/>
    </row>
    <row r="185" spans="1:8" ht="12.75">
      <c r="A185" s="13"/>
      <c r="B185" s="13"/>
      <c r="C185" s="13"/>
      <c r="D185" s="13"/>
      <c r="E185" s="13"/>
      <c r="F185" s="13"/>
      <c r="G185" s="13"/>
      <c r="H185" s="13"/>
    </row>
    <row r="186" spans="1:8" ht="12.75">
      <c r="A186" s="13"/>
      <c r="B186" s="13"/>
      <c r="C186" s="13"/>
      <c r="D186" s="13"/>
      <c r="E186" s="13"/>
      <c r="F186" s="13"/>
      <c r="G186" s="13"/>
      <c r="H186" s="13"/>
    </row>
    <row r="187" spans="1:8" ht="12.75">
      <c r="A187" s="13"/>
      <c r="B187" s="13"/>
      <c r="C187" s="13"/>
      <c r="D187" s="13"/>
      <c r="E187" s="13"/>
      <c r="F187" s="13"/>
      <c r="G187" s="13"/>
      <c r="H187" s="13"/>
    </row>
    <row r="188" spans="1:8" ht="12.75">
      <c r="A188" s="13"/>
      <c r="B188" s="13"/>
      <c r="C188" s="13"/>
      <c r="D188" s="13"/>
      <c r="E188" s="13"/>
      <c r="F188" s="13"/>
      <c r="G188" s="13"/>
      <c r="H188" s="13"/>
    </row>
    <row r="189" spans="1:8" ht="12.75">
      <c r="A189" s="13"/>
      <c r="B189" s="13"/>
      <c r="C189" s="13"/>
      <c r="D189" s="13"/>
      <c r="E189" s="13"/>
      <c r="F189" s="13"/>
      <c r="G189" s="13"/>
      <c r="H189" s="13"/>
    </row>
    <row r="190" spans="1:8" ht="12.75">
      <c r="A190" s="13"/>
      <c r="B190" s="13"/>
      <c r="C190" s="13"/>
      <c r="D190" s="13"/>
      <c r="E190" s="13"/>
      <c r="F190" s="13"/>
      <c r="G190" s="13"/>
      <c r="H190" s="13"/>
    </row>
    <row r="191" spans="1:8" ht="12.75">
      <c r="A191" s="13"/>
      <c r="B191" s="13"/>
      <c r="C191" s="13"/>
      <c r="D191" s="13"/>
      <c r="E191" s="13"/>
      <c r="F191" s="13"/>
      <c r="G191" s="13"/>
      <c r="H191" s="13"/>
    </row>
    <row r="192" spans="1:8" ht="12.75">
      <c r="A192" s="13"/>
      <c r="B192" s="13"/>
      <c r="C192" s="13"/>
      <c r="D192" s="13"/>
      <c r="E192" s="13"/>
      <c r="F192" s="13"/>
      <c r="G192" s="13"/>
      <c r="H192" s="13"/>
    </row>
    <row r="193" spans="1:8" ht="12.75">
      <c r="A193" s="13"/>
      <c r="B193" s="13"/>
      <c r="C193" s="13"/>
      <c r="D193" s="13"/>
      <c r="E193" s="13"/>
      <c r="F193" s="13"/>
      <c r="G193" s="13"/>
      <c r="H193" s="13"/>
    </row>
    <row r="194" spans="1:8" ht="12.75">
      <c r="A194" s="13"/>
      <c r="B194" s="13"/>
      <c r="C194" s="13"/>
      <c r="D194" s="13"/>
      <c r="E194" s="13"/>
      <c r="F194" s="13"/>
      <c r="G194" s="13"/>
      <c r="H194" s="13"/>
    </row>
    <row r="195" spans="1:8" ht="12.75">
      <c r="A195" s="13"/>
      <c r="B195" s="13"/>
      <c r="C195" s="13"/>
      <c r="D195" s="13"/>
      <c r="E195" s="13"/>
      <c r="F195" s="13"/>
      <c r="G195" s="13"/>
      <c r="H195" s="13"/>
    </row>
    <row r="196" spans="1:8" ht="12.75">
      <c r="A196" s="13"/>
      <c r="B196" s="13"/>
      <c r="C196" s="13"/>
      <c r="D196" s="13"/>
      <c r="E196" s="13"/>
      <c r="F196" s="13"/>
      <c r="G196" s="13"/>
      <c r="H196" s="13"/>
    </row>
    <row r="197" spans="1:8" ht="12.75">
      <c r="A197" s="13"/>
      <c r="B197" s="13"/>
      <c r="C197" s="13"/>
      <c r="D197" s="13"/>
      <c r="E197" s="13"/>
      <c r="F197" s="13"/>
      <c r="G197" s="13"/>
      <c r="H197" s="13"/>
    </row>
    <row r="198" spans="1:8" ht="12.75">
      <c r="A198" s="13"/>
      <c r="B198" s="13"/>
      <c r="C198" s="13"/>
      <c r="D198" s="13"/>
      <c r="E198" s="13"/>
      <c r="F198" s="13"/>
      <c r="G198" s="13"/>
      <c r="H198" s="13"/>
    </row>
    <row r="199" spans="1:8" ht="12.75">
      <c r="A199" s="13"/>
      <c r="B199" s="13"/>
      <c r="C199" s="13"/>
      <c r="D199" s="13"/>
      <c r="E199" s="13"/>
      <c r="F199" s="13"/>
      <c r="G199" s="13"/>
      <c r="H199" s="13"/>
    </row>
    <row r="200" spans="1:8" ht="12.75">
      <c r="A200" s="13"/>
      <c r="B200" s="13"/>
      <c r="C200" s="13"/>
      <c r="D200" s="13"/>
      <c r="E200" s="13"/>
      <c r="F200" s="13"/>
      <c r="G200" s="13"/>
      <c r="H200" s="13"/>
    </row>
    <row r="201" spans="1:8" ht="12.75">
      <c r="A201" s="13"/>
      <c r="B201" s="13"/>
      <c r="C201" s="13"/>
      <c r="D201" s="13"/>
      <c r="E201" s="13"/>
      <c r="F201" s="13"/>
      <c r="G201" s="13"/>
      <c r="H201" s="13"/>
    </row>
    <row r="202" spans="1:8" ht="12.75">
      <c r="A202" s="13"/>
      <c r="B202" s="13"/>
      <c r="C202" s="13"/>
      <c r="D202" s="13"/>
      <c r="E202" s="13"/>
      <c r="F202" s="13"/>
      <c r="G202" s="13"/>
      <c r="H202" s="13"/>
    </row>
    <row r="203" spans="1:8" ht="12.75">
      <c r="A203" s="13"/>
      <c r="B203" s="13"/>
      <c r="C203" s="13"/>
      <c r="D203" s="13"/>
      <c r="E203" s="13"/>
      <c r="F203" s="13"/>
      <c r="G203" s="13"/>
      <c r="H203" s="13"/>
    </row>
    <row r="204" spans="1:8" ht="12.75">
      <c r="A204" s="13"/>
      <c r="B204" s="13"/>
      <c r="C204" s="13"/>
      <c r="D204" s="13"/>
      <c r="E204" s="13"/>
      <c r="F204" s="13"/>
      <c r="G204" s="13"/>
      <c r="H204" s="13"/>
    </row>
    <row r="205" spans="1:8" ht="12.75">
      <c r="A205" s="13"/>
      <c r="B205" s="13"/>
      <c r="C205" s="13"/>
      <c r="D205" s="13"/>
      <c r="E205" s="13"/>
      <c r="F205" s="13"/>
      <c r="G205" s="13"/>
      <c r="H205" s="13"/>
    </row>
    <row r="206" spans="1:8" ht="12.75">
      <c r="A206" s="13"/>
      <c r="B206" s="13"/>
      <c r="C206" s="13"/>
      <c r="D206" s="13"/>
      <c r="E206" s="13"/>
      <c r="F206" s="13"/>
      <c r="G206" s="13"/>
      <c r="H206" s="13"/>
    </row>
  </sheetData>
  <printOptions/>
  <pageMargins left="0.7874015748031497" right="0.7874015748031497" top="0.984251968503937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filadelfiova</cp:lastModifiedBy>
  <cp:lastPrinted>2006-03-02T10:55:33Z</cp:lastPrinted>
  <dcterms:created xsi:type="dcterms:W3CDTF">2004-04-15T06:49:19Z</dcterms:created>
  <dcterms:modified xsi:type="dcterms:W3CDTF">2008-01-25T07:20:33Z</dcterms:modified>
  <cp:category/>
  <cp:version/>
  <cp:contentType/>
  <cp:contentStatus/>
</cp:coreProperties>
</file>