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590" windowHeight="8835" activeTab="1"/>
  </bookViews>
  <sheets>
    <sheet name="SD_SR_Poc" sheetId="1" r:id="rId1"/>
    <sheet name="SD_SR_FP" sheetId="2" r:id="rId2"/>
    <sheet name="SD_Poc_okr" sheetId="3" r:id="rId3"/>
    <sheet name="SD_okresy_FP" sheetId="4" r:id="rId4"/>
    <sheet name="DHN_Poradie" sheetId="5" r:id="rId5"/>
    <sheet name="AP_§12" sheetId="6" r:id="rId6"/>
    <sheet name="OP " sheetId="7" r:id="rId7"/>
  </sheets>
  <definedNames/>
  <calcPr fullCalcOnLoad="1"/>
</workbook>
</file>

<file path=xl/sharedStrings.xml><?xml version="1.0" encoding="utf-8"?>
<sst xmlns="http://schemas.openxmlformats.org/spreadsheetml/2006/main" count="794" uniqueCount="320">
  <si>
    <t>Vývoj počtu poberateľov sociálnych dávok a dotácií</t>
  </si>
  <si>
    <t>Tab.č.6</t>
  </si>
  <si>
    <t>I.06</t>
  </si>
  <si>
    <t>II.06</t>
  </si>
  <si>
    <t xml:space="preserve">1. Pomoc v hmotnej núdzi </t>
  </si>
  <si>
    <t>1.1.  DHN a PkD</t>
  </si>
  <si>
    <t>1.1.1.    Vecná</t>
  </si>
  <si>
    <t>1.1.2.    Preddavková</t>
  </si>
  <si>
    <t>1.1.3.   Osobitný príjemca</t>
  </si>
  <si>
    <t>1.1.4.   DHN a PkD pre uch.o zam.</t>
  </si>
  <si>
    <t>1.1.5.    DHN ZŽP</t>
  </si>
  <si>
    <t>1.1.7. DHN a príspevky k dávke + 350 Sk</t>
  </si>
  <si>
    <t>1.1.8. Dávka v sume 350</t>
  </si>
  <si>
    <t>1.2 DHN a PkD so SPO</t>
  </si>
  <si>
    <t>1.2.1    Deti v HN</t>
  </si>
  <si>
    <t xml:space="preserve">1.2.1.1  nezaopatrené deti </t>
  </si>
  <si>
    <t xml:space="preserve">1.2.1.2  zaopatrené deti </t>
  </si>
  <si>
    <t>1.3. Príspevky k dávke</t>
  </si>
  <si>
    <t>1.3.1.      Prísp. na zdr.starostlivosť</t>
  </si>
  <si>
    <t>1.3.2      Aktivačný príspevok</t>
  </si>
  <si>
    <t>1.3.2.1   Aktivačný príspevok §12 ods.9</t>
  </si>
  <si>
    <t>1.3.2.1.1  AP §12 ods.9- prírastok od 2.2004 kumul.</t>
  </si>
  <si>
    <t>1.3.2 .2    Aktivačný príspevok §12 ods.10</t>
  </si>
  <si>
    <t>1.3.2.1.2  AP §12 ods.10- prírastok od 2.2004 kumul.</t>
  </si>
  <si>
    <t>1.3.3 Príspevok na bývanie</t>
  </si>
  <si>
    <t xml:space="preserve">1.3.4  Ochranný príspevok </t>
  </si>
  <si>
    <t>1.4  Resocializačný príspevok</t>
  </si>
  <si>
    <t>1.5.  Náhradné výživné</t>
  </si>
  <si>
    <t>1.6.1 Dotácia na stravu (počet detí)</t>
  </si>
  <si>
    <t>1.6.1.1 pre pob.DHNaP</t>
  </si>
  <si>
    <t>1.6.1.2. s príjmom do ŽM</t>
  </si>
  <si>
    <t>1.6.2 Dotácia na výkon osobitného príjemcu DHN</t>
  </si>
  <si>
    <t>1.6.3 Dotácia na školské potreby (počet detí)</t>
  </si>
  <si>
    <t>2. Podpora rodiny</t>
  </si>
  <si>
    <t>2.1. Prídavok na dieťa</t>
  </si>
  <si>
    <t>2.1.1 Počet detí</t>
  </si>
  <si>
    <t xml:space="preserve">2.2  Rodičovský príspevok </t>
  </si>
  <si>
    <t>2.2.1  Rodičovský príspevok 1</t>
  </si>
  <si>
    <t>2.2.2 Rodičovský príspevok 2</t>
  </si>
  <si>
    <t>2.2.3  RP pre 2.rodiča</t>
  </si>
  <si>
    <t>2.3 Pestúnska starostlivosť</t>
  </si>
  <si>
    <t>2.3.1 PS - opak. prísp. na dieťa</t>
  </si>
  <si>
    <t>2.3.2 PS - jednor. prísp. na dieťa</t>
  </si>
  <si>
    <t>2.3.3 PS - odmena pestúna</t>
  </si>
  <si>
    <t>2.4 Príspevok pri nar. dieťaťa</t>
  </si>
  <si>
    <t>2.5 Príspevok rodičom</t>
  </si>
  <si>
    <t>2.5.1 Zvýšený prísp.pri nar.viac detí súč.</t>
  </si>
  <si>
    <t>2.5.2 Príspevok rodičom,kt. sa narodili 3 a viac detí</t>
  </si>
  <si>
    <t>2.6 Zaopatr. príspevok</t>
  </si>
  <si>
    <t>2.7 Príspevok na pohreb</t>
  </si>
  <si>
    <t>2.8.1. Opakovaný príspevok dieťaťu</t>
  </si>
  <si>
    <t>2.8.2 Opakovaný príspevok náhradnému rodičovi</t>
  </si>
  <si>
    <t>2.8.3. Odmena pestúpna §19 ods.3.</t>
  </si>
  <si>
    <t>2.8.4. Osobitný opak.príspevok náhradnému rodičovi</t>
  </si>
  <si>
    <t>3.  PpnaK ŤZP</t>
  </si>
  <si>
    <t>Tab. č. 7</t>
  </si>
  <si>
    <t>Schválený rozpočet</t>
  </si>
  <si>
    <t>Upravený rozpočet</t>
  </si>
  <si>
    <t>spolu</t>
  </si>
  <si>
    <t>1.1. DHN a PkD</t>
  </si>
  <si>
    <t>1.1.1   -Vecná</t>
  </si>
  <si>
    <t>1.1.2  -Preddavková</t>
  </si>
  <si>
    <t>1.1.4  -Osobitný príjemca</t>
  </si>
  <si>
    <t>1.1.5 -DHN a PkD pre uch.o zam.</t>
  </si>
  <si>
    <t>1.1.6  -DHN ZŽP</t>
  </si>
  <si>
    <t>1.2  Resocializačný príspevok</t>
  </si>
  <si>
    <t xml:space="preserve">1.3. Náhradné výživné </t>
  </si>
  <si>
    <t>1.4.1 Dotácia na stravu</t>
  </si>
  <si>
    <t>1.4.1.1 pre pob.DHNaP</t>
  </si>
  <si>
    <t>1.4.1.2. s príjmom do ŽM</t>
  </si>
  <si>
    <t>1.4.2 Dotácia na výkon os.príjemcu DHN</t>
  </si>
  <si>
    <t>1.4.3 Dotácia na školské potreby</t>
  </si>
  <si>
    <t>2.1Prídavok na dieťa</t>
  </si>
  <si>
    <t>2.2  Rodičovský príspevok</t>
  </si>
  <si>
    <t>2.2.1  Rodičovský príspevok1</t>
  </si>
  <si>
    <t xml:space="preserve">2.2.1  RP doplatky </t>
  </si>
  <si>
    <t>2.3. Ostatné príspevky na podporu rodiny</t>
  </si>
  <si>
    <t>2.5.2 Prísp.rod,kt.sa narodili 3 a viac detí</t>
  </si>
  <si>
    <t xml:space="preserve">4. spolu  (1+2+3) </t>
  </si>
  <si>
    <t>Čerpanie finančných prostriedkov na sociálne dávky (v tis.Sk ) podľa regiónov</t>
  </si>
  <si>
    <t>DHN a PkD</t>
  </si>
  <si>
    <t>PPnaK pre ŤZP</t>
  </si>
  <si>
    <t>PnD</t>
  </si>
  <si>
    <t>RP</t>
  </si>
  <si>
    <t>Slovenská republika</t>
  </si>
  <si>
    <t>Bratislavský kraj</t>
  </si>
  <si>
    <t>Bratislava I</t>
  </si>
  <si>
    <t>Bratislava II</t>
  </si>
  <si>
    <t>Bratislava III</t>
  </si>
  <si>
    <t>Bratislava IV</t>
  </si>
  <si>
    <t>Bratislava V</t>
  </si>
  <si>
    <t>Malacky</t>
  </si>
  <si>
    <t>Pezinok</t>
  </si>
  <si>
    <t>Senec</t>
  </si>
  <si>
    <t>Trnavský kraj</t>
  </si>
  <si>
    <t>Dunajská Streda</t>
  </si>
  <si>
    <t>Galanta</t>
  </si>
  <si>
    <t>Hlohovec</t>
  </si>
  <si>
    <t>Piešťany</t>
  </si>
  <si>
    <t>Senica</t>
  </si>
  <si>
    <t>Skalica</t>
  </si>
  <si>
    <t>Trnava</t>
  </si>
  <si>
    <t>Trenčiansky kraj</t>
  </si>
  <si>
    <t>Bánovce nad Bebravou</t>
  </si>
  <si>
    <t>Ilava</t>
  </si>
  <si>
    <t>Myjava</t>
  </si>
  <si>
    <t>Nové Mesto nad Váhom</t>
  </si>
  <si>
    <t>Partizánske</t>
  </si>
  <si>
    <t>Považská Bystrica</t>
  </si>
  <si>
    <t>Prievidza</t>
  </si>
  <si>
    <t>Púchov</t>
  </si>
  <si>
    <t>Trenčín</t>
  </si>
  <si>
    <t>Nitriansky kraj</t>
  </si>
  <si>
    <t>Komárno</t>
  </si>
  <si>
    <t>Levice</t>
  </si>
  <si>
    <t>Nitra</t>
  </si>
  <si>
    <t>Nové Zámky</t>
  </si>
  <si>
    <t>Šaľa</t>
  </si>
  <si>
    <t>Topoľčany</t>
  </si>
  <si>
    <t>Zlaté Moravce</t>
  </si>
  <si>
    <t>Žilinský kraj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</si>
  <si>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</si>
  <si>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</si>
  <si>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</si>
  <si>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</si>
  <si>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</si>
  <si>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</si>
  <si>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</si>
  <si>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</si>
  <si>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</si>
  <si>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</si>
  <si>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</si>
  <si>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Banskobystrický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</si>
  <si>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</si>
  <si>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</si>
  <si>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</si>
  <si>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</si>
  <si>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</si>
  <si>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</si>
  <si>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</si>
  <si>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</si>
  <si>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</si>
  <si>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</si>
  <si>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</si>
  <si>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</si>
  <si>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</si>
  <si>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Prešovský kraj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</si>
  <si>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</si>
  <si>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</si>
  <si>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</si>
  <si>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</si>
  <si>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</si>
  <si>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</si>
  <si>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</si>
  <si>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</si>
  <si>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</si>
  <si>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</si>
  <si>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</si>
  <si>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</si>
  <si>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</si>
  <si>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Košický kraj</t>
  </si>
  <si>
    <t>Gelnica</t>
  </si>
  <si>
    <t>Košice I</t>
  </si>
  <si>
    <t>Košice II</t>
  </si>
  <si>
    <t>Košice III</t>
  </si>
  <si>
    <t>Košice IV</t>
  </si>
  <si>
    <t>Košice - okolie</t>
  </si>
  <si>
    <t>Michalovce</t>
  </si>
  <si>
    <t>Rožňava</t>
  </si>
  <si>
    <t>Sobrance</t>
  </si>
  <si>
    <t>Spišská Nová Ves</t>
  </si>
  <si>
    <t>Trebišov</t>
  </si>
  <si>
    <t>DHN a PkD        - dávka v hmotnej núdzi a príspevky k dávke</t>
  </si>
  <si>
    <t>PPnaK pre ŤZP - peňažné príspevky na kompenzáciu  pre ťažko zdravotne postihnutých občanov</t>
  </si>
  <si>
    <t>PnD                    - prídavok na dieťa</t>
  </si>
  <si>
    <t>RP                       - rodičovský príspevok</t>
  </si>
  <si>
    <t>Počet poberateľov vybraných sociálnych dávok podľa regiónov</t>
  </si>
  <si>
    <t>Tab. č. 8</t>
  </si>
  <si>
    <t>dokončenie Tab. č. 8</t>
  </si>
  <si>
    <t xml:space="preserve">Poradie regiónov podľa počtu poberateľov dávky v hmotnej núdzi a príspevkov k dávke </t>
  </si>
  <si>
    <t xml:space="preserve">so spoločne posudzovanými osobami z počtu obyvateľov </t>
  </si>
  <si>
    <t xml:space="preserve">           </t>
  </si>
  <si>
    <t>Por.č.</t>
  </si>
  <si>
    <t>okres</t>
  </si>
  <si>
    <t>Počet pob. DHN so spoločne posudz.osobami</t>
  </si>
  <si>
    <t>Počet obyvateľov k 1.1.2005</t>
  </si>
  <si>
    <t>Podiel osôb v HN z počtu obyv.  v %</t>
  </si>
  <si>
    <t>Tab. č. 10 a</t>
  </si>
  <si>
    <t>Počet obyvateľov k 1.12005</t>
  </si>
  <si>
    <t>Banskobystrický  kraj</t>
  </si>
  <si>
    <t xml:space="preserve">Aktivačné príspevky </t>
  </si>
  <si>
    <t>Tab. č. 11</t>
  </si>
  <si>
    <t>A1a</t>
  </si>
  <si>
    <t>A1b</t>
  </si>
  <si>
    <t>A1c</t>
  </si>
  <si>
    <t>A2a</t>
  </si>
  <si>
    <t>A2b</t>
  </si>
  <si>
    <t>A2c</t>
  </si>
  <si>
    <t>A3a</t>
  </si>
  <si>
    <t>A3b</t>
  </si>
  <si>
    <t>A4</t>
  </si>
  <si>
    <t>A25</t>
  </si>
  <si>
    <t>B</t>
  </si>
  <si>
    <t>T</t>
  </si>
  <si>
    <t>D350</t>
  </si>
  <si>
    <t>Dokončenie Tab. č. 11</t>
  </si>
  <si>
    <t>A1a – pre občana, ktorý je zamestnaný a zvyšuje si kvalifikáciu formou štúdia popri zamestnaní (§12 ods.3 písm.a)</t>
  </si>
  <si>
    <t>A1b -  AP pre občana, ktorý je zamestnaný a zúčastňuje sa na rekvalifikácii(§12 ods.3 písm.b)</t>
  </si>
  <si>
    <t>A1c -  AP pre občana, ktorý je zamestnaný a zúčastňuje sa MOS alebo dobrovoľných prác (§12 ods.3 písm.c)</t>
  </si>
  <si>
    <t>A2b -  APpre občana, ktorý je v evid.o uchádzačov o zamestnanie a zúčastňuje sa na rekvalifik.(§12 ods.4 písm.b)</t>
  </si>
  <si>
    <t>A2c -  APpre občana, ktorý je v evidencii o uchádzačov o zamestnanie a zúčastňuje sa na MOS(§12 ods.4 písm.c)</t>
  </si>
  <si>
    <t>A3a -  AP pre občana, ktorý bol dlhodobo nezamestnaný a zamestnal sa (§12 ods.9)</t>
  </si>
  <si>
    <t>A3b -  AP pre občana, ktorý bol dlhodobo nezamestnaný a začal vykonávať SZČ (§12 ods.10)</t>
  </si>
  <si>
    <t>A25 -   AP pre zaopatrené dieťa riešené v rámci rodiny do 25 rokov</t>
  </si>
  <si>
    <t>B -     príspevok na bývanie (§13 ods.3 písm.a,b)</t>
  </si>
  <si>
    <t>T -     zvýšenie DHN (príspevok pre tehotnú ženu) (§10 ods.3 a 4)</t>
  </si>
  <si>
    <t xml:space="preserve">Ochranné  príspevky </t>
  </si>
  <si>
    <t>Tab. č. 12</t>
  </si>
  <si>
    <t>O1</t>
  </si>
  <si>
    <t>O2</t>
  </si>
  <si>
    <t>O3</t>
  </si>
  <si>
    <t>O4</t>
  </si>
  <si>
    <t>O5</t>
  </si>
  <si>
    <t>O6</t>
  </si>
  <si>
    <t>O7</t>
  </si>
  <si>
    <t>Dokončenie Tab. č. 12</t>
  </si>
  <si>
    <t>Vysvetlivky :</t>
  </si>
  <si>
    <r>
      <t>O1 -</t>
    </r>
    <r>
      <rPr>
        <sz val="10"/>
        <rFont val="Times New Roman"/>
        <family val="1"/>
      </rPr>
      <t>ochranný príspevok pre občana, ktorý dosiahol vek potrebný na nárok na starobný dôchodok (§7 písm. a)</t>
    </r>
  </si>
  <si>
    <r>
      <t xml:space="preserve">O2 </t>
    </r>
    <r>
      <rPr>
        <sz val="10"/>
        <rFont val="Times New Roman"/>
        <family val="1"/>
      </rPr>
      <t>- ochranný príspevok pre občana, ktorý je invalidný (§7 písm. b)</t>
    </r>
  </si>
  <si>
    <r>
      <t>O3</t>
    </r>
    <r>
      <rPr>
        <sz val="10"/>
        <rFont val="Times New Roman"/>
        <family val="1"/>
      </rPr>
      <t xml:space="preserve"> - ochranný príspevok pre občana, ktorý je osamelým občanom, ktorý sa osobne, celodenne a riadne stará</t>
    </r>
  </si>
  <si>
    <t xml:space="preserve">                o dieťa do 14 týždňov veku dieťaťa (§7 písm. c)</t>
  </si>
  <si>
    <r>
      <t>O4</t>
    </r>
    <r>
      <rPr>
        <sz val="10"/>
        <rFont val="Times New Roman"/>
        <family val="1"/>
      </rPr>
      <t xml:space="preserve"> - ochranný príspevok pre občana, ktorý sa osobne, celodenne a riadne stará o dieťa, ktoré je podľa </t>
    </r>
  </si>
  <si>
    <t xml:space="preserve">                 posudku príslušného orgánu dieťa s ŤZP (§7 písm. d)</t>
  </si>
  <si>
    <t xml:space="preserve">O5 - ochranný príspevok pre občana, ktorý sa osobne, celodenne a riadne stará o občana, ktorý je podľa </t>
  </si>
  <si>
    <t xml:space="preserve">               posudku príslušného orgánu občan s ŤZP (§7 písm. e)</t>
  </si>
  <si>
    <r>
      <t>O6</t>
    </r>
    <r>
      <rPr>
        <sz val="10"/>
        <rFont val="Times New Roman"/>
        <family val="1"/>
      </rPr>
      <t xml:space="preserve"> - ochranný príspevok pre občana, ktorý má nepriaznivý zdravotný stav, za ktorý sa na účely tohto zákona</t>
    </r>
  </si>
  <si>
    <t xml:space="preserve">              považuje choroba, porucha zdravia uznaný príslušným ošetrujúcim lekárom trvajúca nepretržite </t>
  </si>
  <si>
    <t xml:space="preserve">              viac ako 30 dní (§7 písm. f)</t>
  </si>
  <si>
    <r>
      <t>O7</t>
    </r>
    <r>
      <rPr>
        <sz val="10"/>
        <rFont val="Times New Roman"/>
        <family val="1"/>
      </rPr>
      <t xml:space="preserve"> - ochranný príspevok pre občana, ktorý sa zúčastňuje na resocializačných programoch, v rámci ktorých </t>
    </r>
  </si>
  <si>
    <t xml:space="preserve">               si nemôže zabezpečiť príjem vlastnou prácou (§7 písm. g)</t>
  </si>
  <si>
    <t>III.06</t>
  </si>
  <si>
    <t>Čerpanie fin.  prostriedkov ( v tis.Sk)</t>
  </si>
  <si>
    <t>2.8.1. Opakovaný príspevok dieťaťu (náhradní rodičia)</t>
  </si>
  <si>
    <t xml:space="preserve">1.6.4 Dotácia na motivačný príspevok </t>
  </si>
  <si>
    <t xml:space="preserve">1.4.4 Dotácia na motivačný príspevok </t>
  </si>
  <si>
    <t>A2a - AP pre občana, ktorý je v evidencii UoZ a zvyšuje si kvalifikáciu formou štúdia  popri zam(§12 ods.4 písm.a)</t>
  </si>
  <si>
    <t>A4 - AP pre občana v HN, ak študuje na str. alebo vysokej škole a vypláca sa mu rodičovský prísp. (§12 ods.5)</t>
  </si>
  <si>
    <t>IV.06</t>
  </si>
  <si>
    <t>1.6.4.1 pre pob.DHNaP</t>
  </si>
  <si>
    <t>1.6.4.2. s príjmom do ŽM</t>
  </si>
  <si>
    <t>2.8.5 Príspevok pri zverení do náhradnej starostlivosti</t>
  </si>
  <si>
    <t>2.8 Náhradná starostlivosť</t>
  </si>
  <si>
    <t>2.8.4. Osobitný opak.prísp. náhrad.rodičovi</t>
  </si>
  <si>
    <t>2.8.5. Príspevok pri zverení do náhr.star.</t>
  </si>
  <si>
    <t>2.8.6. Príspevok pri zániku náhr.star.</t>
  </si>
  <si>
    <t xml:space="preserve">2.8.2 Opakovaný prísp. náhr. rodičovi </t>
  </si>
  <si>
    <t>2.8.6 Príspevok pri zániku náhradnej starostlivosti</t>
  </si>
  <si>
    <t>Tab. č. 9</t>
  </si>
  <si>
    <t>dokončenie Tab. č. 9</t>
  </si>
  <si>
    <t>dokončenie Tab. č.10</t>
  </si>
  <si>
    <t>Tab. č.10</t>
  </si>
  <si>
    <t>V.06</t>
  </si>
  <si>
    <t>1.6.1.3. ostatné</t>
  </si>
  <si>
    <t>1.6.3.1. pre pob. DHNaP</t>
  </si>
  <si>
    <t>1.6.3.2. s príjmom do ŽM</t>
  </si>
  <si>
    <t>1.6.3.3. ostatné</t>
  </si>
  <si>
    <t>1.6.4.3. ostatné</t>
  </si>
  <si>
    <t xml:space="preserve">Čerpanie finančných prostriedkov na sociálne dávky a dotácie  (v tis.Sk ) </t>
  </si>
  <si>
    <t>VI.06</t>
  </si>
  <si>
    <t>Dokončenie Tab. č. 7</t>
  </si>
  <si>
    <t xml:space="preserve">      Dokončenie Tab.č.6</t>
  </si>
  <si>
    <t>3.1 Opakované Ppna K</t>
  </si>
  <si>
    <t>3.1.1. PP na osobnú asistenciu</t>
  </si>
  <si>
    <t>3.1.5. PP na prepravu</t>
  </si>
  <si>
    <t>3.1.7. PP na komp.zvýš.nákl.</t>
  </si>
  <si>
    <t>3.1.7.1. - dietne stravovanie</t>
  </si>
  <si>
    <t>3.1.7.2. - hygiena, opotr.šatstva</t>
  </si>
  <si>
    <t>3.1.7.3. - prevádzkamot. voz.</t>
  </si>
  <si>
    <t>3.1.7.4. - pes so špec.výcvikom</t>
  </si>
  <si>
    <t>3.1.8. PP za opatrovanie</t>
  </si>
  <si>
    <t>3.1.8.1. - celodenné 1 osoby</t>
  </si>
  <si>
    <t>3.1.8.2. - celodenné viac osôb</t>
  </si>
  <si>
    <t>3.1.8.3. - čiastočné 1 osoby</t>
  </si>
  <si>
    <t>3.1.8.4. - čiastočné viac osôb</t>
  </si>
  <si>
    <t>3.1.8.5. - komb. viac osôb</t>
  </si>
  <si>
    <t>3.1.2. PP na prepravu</t>
  </si>
  <si>
    <t>3.1.3. PP na kompenzáciu ZN</t>
  </si>
  <si>
    <t>3.1.3.1. - dietne stravovanie</t>
  </si>
  <si>
    <t>3.1.3.2. - hygiena, opotrebovanie</t>
  </si>
  <si>
    <t>3.1.4 - prevádzka os.m.vozidla</t>
  </si>
  <si>
    <t>3.1.5. - pes so šp.výcvikom</t>
  </si>
  <si>
    <t>3.6. PP za opatrovanie</t>
  </si>
  <si>
    <t>3.6.1. - celodenné 1 osoby</t>
  </si>
  <si>
    <t>3.6.2. - celodenné viac osôb</t>
  </si>
  <si>
    <t>3.6.3. - čiastočné 1 osoby</t>
  </si>
  <si>
    <t>3.6.4. - čiastočné viac osôb</t>
  </si>
  <si>
    <t>3.6.5. - kombinované viac osôb</t>
  </si>
  <si>
    <t>3.2.1 PP na zaobstaranie pomôcky</t>
  </si>
  <si>
    <t>3.2.1.1. - na kúpu</t>
  </si>
  <si>
    <t>3.2.1.2. - na zácvik</t>
  </si>
  <si>
    <t>3.2.1.3. - na úpravu</t>
  </si>
  <si>
    <t>3.2.2 PP na opravu pomôcky</t>
  </si>
  <si>
    <t>3.2.3. PP na kúpu os. mot.vozidla</t>
  </si>
  <si>
    <t>3.2.4. PP na úpravu bytu, domu, garáže</t>
  </si>
  <si>
    <t xml:space="preserve">3.2. Jedorázové peňaž. príspevky na kompenzácie  s doplatkami za predchádzajúce mesiace </t>
  </si>
  <si>
    <t>index          VI.06 /V.06</t>
  </si>
  <si>
    <t>VII.06</t>
  </si>
  <si>
    <t>5 630</t>
  </si>
  <si>
    <t>1 898</t>
  </si>
  <si>
    <t>142 217</t>
  </si>
  <si>
    <t>43 003</t>
  </si>
  <si>
    <t>87 223</t>
  </si>
  <si>
    <t>47 724</t>
  </si>
  <si>
    <t>47 728</t>
  </si>
  <si>
    <t>44 507</t>
  </si>
  <si>
    <t>1 946</t>
  </si>
  <si>
    <t>1 184</t>
  </si>
  <si>
    <t>VIII.06</t>
  </si>
  <si>
    <t>august 2006</t>
  </si>
  <si>
    <t>Počet obyvateľov k 1.1.2006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</si>
</sst>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"/>
    <numFmt numFmtId="165" formatCode="&quot;Áno&quot;;&quot;Áno&quot;;&quot;Nie&quot;"/>
    <numFmt numFmtId="166" formatCode="&quot;Pravda&quot;;&quot;Pravda&quot;;&quot;Nepravda&quot;"/>
    <numFmt numFmtId="167" formatCode="&quot;Zapnuté&quot;;&quot;Zapnuté&quot;;&quot;Vypnuté&quot;"/>
    <numFmt numFmtId="168" formatCode="0.0"/>
    <numFmt numFmtId="169" formatCode="#,##0.0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21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name val="Times New Roman CE"/>
      <family val="1"/>
    </font>
    <font>
      <sz val="9"/>
      <name val="Times New Roman"/>
      <family val="1"/>
    </font>
    <font>
      <b/>
      <sz val="10"/>
      <name val="Times New Roman CE"/>
      <family val="1"/>
    </font>
    <font>
      <sz val="11"/>
      <name val="Times New Roman"/>
      <family val="1"/>
    </font>
    <font>
      <b/>
      <sz val="10"/>
      <name val="Arial"/>
      <family val="0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9"/>
      <name val="Times New Roman CE"/>
      <family val="1"/>
    </font>
    <font>
      <b/>
      <sz val="9"/>
      <name val="Times New Roman CE"/>
      <family val="0"/>
    </font>
    <font>
      <b/>
      <sz val="12"/>
      <name val="Times New Roman"/>
      <family val="1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2" fillId="0" borderId="0" xfId="0" applyFont="1" applyAlignment="1">
      <alignment/>
    </xf>
    <xf numFmtId="49" fontId="4" fillId="2" borderId="1" xfId="0" applyNumberFormat="1" applyFont="1" applyFill="1" applyBorder="1" applyAlignment="1">
      <alignment horizontal="right" wrapText="1"/>
    </xf>
    <xf numFmtId="49" fontId="4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49" fontId="4" fillId="2" borderId="2" xfId="0" applyNumberFormat="1" applyFont="1" applyFill="1" applyBorder="1" applyAlignment="1">
      <alignment horizontal="left"/>
    </xf>
    <xf numFmtId="3" fontId="3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/>
    </xf>
    <xf numFmtId="3" fontId="5" fillId="0" borderId="3" xfId="0" applyNumberFormat="1" applyFont="1" applyBorder="1" applyAlignment="1">
      <alignment horizontal="right"/>
    </xf>
    <xf numFmtId="16" fontId="5" fillId="0" borderId="3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3" xfId="0" applyFont="1" applyBorder="1" applyAlignment="1">
      <alignment horizontal="left"/>
    </xf>
    <xf numFmtId="3" fontId="8" fillId="0" borderId="3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16" fontId="5" fillId="0" borderId="2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0" fontId="3" fillId="0" borderId="1" xfId="0" applyFont="1" applyBorder="1" applyAlignment="1">
      <alignment horizontal="left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3" xfId="0" applyFont="1" applyBorder="1" applyAlignment="1">
      <alignment horizontal="left"/>
    </xf>
    <xf numFmtId="3" fontId="7" fillId="0" borderId="3" xfId="0" applyNumberFormat="1" applyFont="1" applyBorder="1" applyAlignment="1">
      <alignment horizontal="left"/>
    </xf>
    <xf numFmtId="16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9" fillId="0" borderId="1" xfId="0" applyFont="1" applyBorder="1" applyAlignment="1">
      <alignment horizontal="left"/>
    </xf>
    <xf numFmtId="3" fontId="4" fillId="2" borderId="1" xfId="0" applyNumberFormat="1" applyFont="1" applyFill="1" applyBorder="1" applyAlignment="1">
      <alignment horizontal="right"/>
    </xf>
    <xf numFmtId="1" fontId="7" fillId="0" borderId="3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/>
    </xf>
    <xf numFmtId="3" fontId="7" fillId="0" borderId="4" xfId="0" applyNumberFormat="1" applyFont="1" applyBorder="1" applyAlignment="1">
      <alignment horizontal="right"/>
    </xf>
    <xf numFmtId="0" fontId="10" fillId="0" borderId="0" xfId="0" applyFont="1" applyAlignment="1">
      <alignment/>
    </xf>
    <xf numFmtId="3" fontId="7" fillId="0" borderId="3" xfId="0" applyNumberFormat="1" applyFont="1" applyBorder="1" applyAlignment="1">
      <alignment/>
    </xf>
    <xf numFmtId="3" fontId="7" fillId="0" borderId="3" xfId="0" applyNumberFormat="1" applyFont="1" applyBorder="1" applyAlignment="1">
      <alignment horizontal="right"/>
    </xf>
    <xf numFmtId="0" fontId="7" fillId="0" borderId="3" xfId="0" applyFont="1" applyBorder="1" applyAlignment="1">
      <alignment vertical="top" wrapText="1"/>
    </xf>
    <xf numFmtId="0" fontId="7" fillId="0" borderId="3" xfId="0" applyNumberFormat="1" applyFont="1" applyBorder="1" applyAlignment="1">
      <alignment horizontal="right"/>
    </xf>
    <xf numFmtId="1" fontId="7" fillId="0" borderId="2" xfId="0" applyNumberFormat="1" applyFont="1" applyBorder="1" applyAlignment="1">
      <alignment vertical="center"/>
    </xf>
    <xf numFmtId="3" fontId="7" fillId="0" borderId="2" xfId="0" applyNumberFormat="1" applyFont="1" applyBorder="1" applyAlignment="1">
      <alignment/>
    </xf>
    <xf numFmtId="0" fontId="7" fillId="0" borderId="2" xfId="0" applyNumberFormat="1" applyFont="1" applyBorder="1" applyAlignment="1">
      <alignment horizontal="right"/>
    </xf>
    <xf numFmtId="164" fontId="4" fillId="0" borderId="0" xfId="0" applyNumberFormat="1" applyFont="1" applyAlignment="1">
      <alignment/>
    </xf>
    <xf numFmtId="164" fontId="4" fillId="0" borderId="1" xfId="0" applyNumberFormat="1" applyFont="1" applyBorder="1" applyAlignment="1">
      <alignment/>
    </xf>
    <xf numFmtId="0" fontId="10" fillId="0" borderId="0" xfId="0" applyFont="1" applyBorder="1" applyAlignment="1">
      <alignment/>
    </xf>
    <xf numFmtId="1" fontId="7" fillId="0" borderId="4" xfId="0" applyNumberFormat="1" applyFont="1" applyBorder="1" applyAlignment="1">
      <alignment vertical="center"/>
    </xf>
    <xf numFmtId="0" fontId="10" fillId="0" borderId="4" xfId="0" applyFont="1" applyBorder="1" applyAlignment="1">
      <alignment/>
    </xf>
    <xf numFmtId="0" fontId="10" fillId="0" borderId="3" xfId="0" applyFont="1" applyBorder="1" applyAlignment="1">
      <alignment/>
    </xf>
    <xf numFmtId="0" fontId="9" fillId="0" borderId="0" xfId="0" applyFont="1" applyAlignment="1">
      <alignment/>
    </xf>
    <xf numFmtId="0" fontId="10" fillId="0" borderId="2" xfId="0" applyFont="1" applyBorder="1" applyAlignment="1">
      <alignment/>
    </xf>
    <xf numFmtId="0" fontId="8" fillId="0" borderId="0" xfId="0" applyFont="1" applyAlignment="1">
      <alignment/>
    </xf>
    <xf numFmtId="49" fontId="4" fillId="0" borderId="4" xfId="0" applyNumberFormat="1" applyFont="1" applyBorder="1" applyAlignment="1">
      <alignment/>
    </xf>
    <xf numFmtId="49" fontId="4" fillId="2" borderId="2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/>
    </xf>
    <xf numFmtId="0" fontId="11" fillId="0" borderId="2" xfId="0" applyFont="1" applyBorder="1" applyAlignment="1">
      <alignment wrapText="1"/>
    </xf>
    <xf numFmtId="0" fontId="8" fillId="0" borderId="4" xfId="0" applyFont="1" applyBorder="1" applyAlignment="1">
      <alignment/>
    </xf>
    <xf numFmtId="3" fontId="8" fillId="0" borderId="4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/>
    </xf>
    <xf numFmtId="3" fontId="8" fillId="0" borderId="3" xfId="0" applyNumberFormat="1" applyFont="1" applyBorder="1" applyAlignment="1">
      <alignment horizontal="right"/>
    </xf>
    <xf numFmtId="3" fontId="12" fillId="0" borderId="3" xfId="0" applyNumberFormat="1" applyFont="1" applyBorder="1" applyAlignment="1">
      <alignment horizontal="center"/>
    </xf>
    <xf numFmtId="16" fontId="8" fillId="0" borderId="3" xfId="0" applyNumberFormat="1" applyFont="1" applyBorder="1" applyAlignment="1">
      <alignment/>
    </xf>
    <xf numFmtId="3" fontId="8" fillId="0" borderId="2" xfId="0" applyNumberFormat="1" applyFont="1" applyBorder="1" applyAlignment="1">
      <alignment horizontal="right"/>
    </xf>
    <xf numFmtId="0" fontId="5" fillId="0" borderId="4" xfId="0" applyFont="1" applyBorder="1" applyAlignment="1">
      <alignment horizontal="left"/>
    </xf>
    <xf numFmtId="3" fontId="3" fillId="0" borderId="4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8" fillId="0" borderId="4" xfId="0" applyNumberFormat="1" applyFont="1" applyBorder="1" applyAlignment="1">
      <alignment/>
    </xf>
    <xf numFmtId="0" fontId="13" fillId="0" borderId="0" xfId="0" applyFont="1" applyAlignment="1">
      <alignment/>
    </xf>
    <xf numFmtId="3" fontId="3" fillId="0" borderId="3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0" fontId="4" fillId="0" borderId="0" xfId="0" applyFont="1" applyAlignment="1">
      <alignment/>
    </xf>
    <xf numFmtId="3" fontId="8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3" fontId="14" fillId="0" borderId="3" xfId="0" applyNumberFormat="1" applyFont="1" applyBorder="1" applyAlignment="1">
      <alignment horizontal="left"/>
    </xf>
    <xf numFmtId="1" fontId="3" fillId="0" borderId="3" xfId="0" applyNumberFormat="1" applyFont="1" applyBorder="1" applyAlignment="1">
      <alignment/>
    </xf>
    <xf numFmtId="1" fontId="5" fillId="0" borderId="3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2" xfId="0" applyNumberFormat="1" applyFont="1" applyBorder="1" applyAlignment="1">
      <alignment/>
    </xf>
    <xf numFmtId="0" fontId="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49" fontId="2" fillId="0" borderId="0" xfId="0" applyNumberFormat="1" applyFont="1" applyAlignment="1">
      <alignment/>
    </xf>
    <xf numFmtId="0" fontId="4" fillId="0" borderId="4" xfId="0" applyFont="1" applyBorder="1" applyAlignment="1" applyProtection="1">
      <alignment/>
      <protection locked="0"/>
    </xf>
    <xf numFmtId="0" fontId="4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3" fontId="4" fillId="0" borderId="2" xfId="0" applyNumberFormat="1" applyFont="1" applyFill="1" applyBorder="1" applyAlignment="1">
      <alignment/>
    </xf>
    <xf numFmtId="3" fontId="15" fillId="0" borderId="2" xfId="0" applyNumberFormat="1" applyFont="1" applyBorder="1" applyAlignment="1">
      <alignment/>
    </xf>
    <xf numFmtId="3" fontId="15" fillId="0" borderId="1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3" fontId="5" fillId="0" borderId="1" xfId="0" applyNumberFormat="1" applyFont="1" applyFill="1" applyBorder="1" applyAlignment="1">
      <alignment/>
    </xf>
    <xf numFmtId="3" fontId="14" fillId="0" borderId="2" xfId="0" applyNumberFormat="1" applyFont="1" applyBorder="1" applyAlignment="1">
      <alignment/>
    </xf>
    <xf numFmtId="3" fontId="5" fillId="0" borderId="3" xfId="0" applyNumberFormat="1" applyFont="1" applyFill="1" applyBorder="1" applyAlignment="1">
      <alignment/>
    </xf>
    <xf numFmtId="3" fontId="14" fillId="0" borderId="3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14" fillId="0" borderId="1" xfId="0" applyNumberFormat="1" applyFont="1" applyBorder="1" applyAlignment="1">
      <alignment/>
    </xf>
    <xf numFmtId="3" fontId="5" fillId="0" borderId="4" xfId="0" applyNumberFormat="1" applyFont="1" applyFill="1" applyBorder="1" applyAlignment="1">
      <alignment/>
    </xf>
    <xf numFmtId="3" fontId="14" fillId="0" borderId="4" xfId="0" applyNumberFormat="1" applyFont="1" applyBorder="1" applyAlignment="1">
      <alignment/>
    </xf>
    <xf numFmtId="3" fontId="5" fillId="0" borderId="2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14" fillId="0" borderId="1" xfId="0" applyNumberFormat="1" applyFont="1" applyBorder="1" applyAlignment="1">
      <alignment/>
    </xf>
    <xf numFmtId="3" fontId="14" fillId="0" borderId="3" xfId="0" applyNumberFormat="1" applyFont="1" applyBorder="1" applyAlignment="1">
      <alignment/>
    </xf>
    <xf numFmtId="3" fontId="14" fillId="0" borderId="4" xfId="0" applyNumberFormat="1" applyFont="1" applyBorder="1" applyAlignment="1">
      <alignment/>
    </xf>
    <xf numFmtId="3" fontId="14" fillId="0" borderId="2" xfId="0" applyNumberFormat="1" applyFont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3" fontId="5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1" fillId="0" borderId="1" xfId="0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4" fontId="3" fillId="0" borderId="1" xfId="0" applyNumberFormat="1" applyFont="1" applyBorder="1" applyAlignment="1">
      <alignment/>
    </xf>
    <xf numFmtId="0" fontId="0" fillId="0" borderId="3" xfId="0" applyFont="1" applyFill="1" applyBorder="1" applyAlignment="1">
      <alignment/>
    </xf>
    <xf numFmtId="4" fontId="8" fillId="0" borderId="3" xfId="0" applyNumberFormat="1" applyFont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3" xfId="0" applyFont="1" applyBorder="1" applyAlignment="1" applyProtection="1">
      <alignment/>
      <protection locked="0"/>
    </xf>
    <xf numFmtId="0" fontId="0" fillId="0" borderId="2" xfId="0" applyFont="1" applyFill="1" applyBorder="1" applyAlignment="1">
      <alignment/>
    </xf>
    <xf numFmtId="4" fontId="8" fillId="0" borderId="2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" fontId="8" fillId="0" borderId="0" xfId="0" applyNumberFormat="1" applyFont="1" applyBorder="1" applyAlignment="1">
      <alignment/>
    </xf>
    <xf numFmtId="0" fontId="0" fillId="0" borderId="4" xfId="0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4" xfId="0" applyFont="1" applyFill="1" applyBorder="1" applyAlignment="1">
      <alignment/>
    </xf>
    <xf numFmtId="4" fontId="5" fillId="0" borderId="3" xfId="0" applyNumberFormat="1" applyFont="1" applyFill="1" applyBorder="1" applyAlignment="1">
      <alignment/>
    </xf>
    <xf numFmtId="0" fontId="5" fillId="0" borderId="2" xfId="0" applyFont="1" applyFill="1" applyBorder="1" applyAlignment="1">
      <alignment/>
    </xf>
    <xf numFmtId="4" fontId="5" fillId="0" borderId="2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4" fontId="5" fillId="0" borderId="0" xfId="0" applyNumberFormat="1" applyFont="1" applyAlignment="1" applyProtection="1">
      <alignment/>
      <protection locked="0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" xfId="0" applyFont="1" applyBorder="1" applyAlignment="1">
      <alignment/>
    </xf>
    <xf numFmtId="16" fontId="5" fillId="0" borderId="6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0" fontId="5" fillId="0" borderId="6" xfId="0" applyFont="1" applyBorder="1" applyAlignment="1">
      <alignment/>
    </xf>
    <xf numFmtId="3" fontId="8" fillId="0" borderId="6" xfId="0" applyNumberFormat="1" applyFont="1" applyBorder="1" applyAlignment="1">
      <alignment/>
    </xf>
    <xf numFmtId="0" fontId="5" fillId="0" borderId="3" xfId="0" applyNumberFormat="1" applyFont="1" applyBorder="1" applyAlignment="1">
      <alignment horizontal="right"/>
    </xf>
    <xf numFmtId="0" fontId="15" fillId="0" borderId="3" xfId="0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3" fontId="5" fillId="0" borderId="6" xfId="0" applyNumberFormat="1" applyFont="1" applyBorder="1" applyAlignment="1">
      <alignment/>
    </xf>
    <xf numFmtId="0" fontId="5" fillId="0" borderId="7" xfId="0" applyFont="1" applyBorder="1" applyAlignment="1">
      <alignment/>
    </xf>
    <xf numFmtId="16" fontId="5" fillId="0" borderId="7" xfId="0" applyNumberFormat="1" applyFont="1" applyBorder="1" applyAlignment="1">
      <alignment/>
    </xf>
    <xf numFmtId="16" fontId="5" fillId="0" borderId="8" xfId="0" applyNumberFormat="1" applyFont="1" applyBorder="1" applyAlignment="1">
      <alignment/>
    </xf>
    <xf numFmtId="0" fontId="8" fillId="0" borderId="3" xfId="0" applyFont="1" applyBorder="1" applyAlignment="1">
      <alignment horizontal="left"/>
    </xf>
    <xf numFmtId="3" fontId="7" fillId="0" borderId="9" xfId="0" applyNumberFormat="1" applyFont="1" applyBorder="1" applyAlignment="1">
      <alignment horizontal="left"/>
    </xf>
    <xf numFmtId="3" fontId="3" fillId="0" borderId="9" xfId="0" applyNumberFormat="1" applyFont="1" applyBorder="1" applyAlignment="1">
      <alignment/>
    </xf>
    <xf numFmtId="3" fontId="8" fillId="0" borderId="9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16" fontId="6" fillId="0" borderId="3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4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3" xfId="0" applyNumberFormat="1" applyFont="1" applyBorder="1" applyAlignment="1">
      <alignment/>
    </xf>
    <xf numFmtId="0" fontId="17" fillId="0" borderId="3" xfId="0" applyFont="1" applyBorder="1" applyAlignment="1">
      <alignment/>
    </xf>
    <xf numFmtId="0" fontId="5" fillId="0" borderId="2" xfId="0" applyNumberFormat="1" applyFont="1" applyBorder="1" applyAlignment="1">
      <alignment/>
    </xf>
    <xf numFmtId="0" fontId="5" fillId="0" borderId="11" xfId="0" applyFont="1" applyBorder="1" applyAlignment="1">
      <alignment horizontal="left"/>
    </xf>
    <xf numFmtId="3" fontId="5" fillId="0" borderId="0" xfId="0" applyNumberFormat="1" applyFont="1" applyBorder="1" applyAlignment="1">
      <alignment/>
    </xf>
    <xf numFmtId="16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9" fillId="0" borderId="3" xfId="0" applyFont="1" applyBorder="1" applyAlignment="1">
      <alignment horizontal="left"/>
    </xf>
    <xf numFmtId="3" fontId="4" fillId="2" borderId="4" xfId="0" applyNumberFormat="1" applyFont="1" applyFill="1" applyBorder="1" applyAlignment="1">
      <alignment horizontal="right"/>
    </xf>
    <xf numFmtId="3" fontId="5" fillId="0" borderId="4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49" fontId="4" fillId="2" borderId="1" xfId="0" applyNumberFormat="1" applyFont="1" applyFill="1" applyBorder="1" applyAlignment="1">
      <alignment horizontal="center" wrapText="1"/>
    </xf>
    <xf numFmtId="3" fontId="7" fillId="0" borderId="2" xfId="0" applyNumberFormat="1" applyFont="1" applyBorder="1" applyAlignment="1">
      <alignment horizontal="left"/>
    </xf>
    <xf numFmtId="3" fontId="3" fillId="0" borderId="1" xfId="0" applyNumberFormat="1" applyFont="1" applyBorder="1" applyAlignment="1">
      <alignment/>
    </xf>
    <xf numFmtId="0" fontId="5" fillId="0" borderId="7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3" fontId="1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4" fillId="0" borderId="4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4" fillId="3" borderId="4" xfId="0" applyFont="1" applyFill="1" applyBorder="1" applyAlignment="1">
      <alignment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1" fontId="4" fillId="0" borderId="4" xfId="0" applyNumberFormat="1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4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3" fontId="10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66"/>
  <sheetViews>
    <sheetView workbookViewId="0" topLeftCell="A1">
      <selection activeCell="J28" sqref="J28"/>
    </sheetView>
  </sheetViews>
  <sheetFormatPr defaultColWidth="9.140625" defaultRowHeight="12.75"/>
  <cols>
    <col min="1" max="1" width="39.140625" style="9" customWidth="1"/>
    <col min="2" max="3" width="7.7109375" style="49" customWidth="1"/>
    <col min="4" max="9" width="7.7109375" style="9" customWidth="1"/>
    <col min="10" max="16384" width="9.140625" style="9" customWidth="1"/>
  </cols>
  <sheetData>
    <row r="1" spans="1:3" s="3" customFormat="1" ht="15" customHeight="1">
      <c r="A1" s="1" t="s">
        <v>0</v>
      </c>
      <c r="B1" s="2"/>
      <c r="C1" s="2"/>
    </row>
    <row r="2" spans="1:8" s="3" customFormat="1" ht="15" customHeight="1">
      <c r="A2" s="1"/>
      <c r="B2" s="2"/>
      <c r="C2" s="2"/>
      <c r="H2" s="3" t="s">
        <v>1</v>
      </c>
    </row>
    <row r="3" spans="1:9" s="6" customFormat="1" ht="12" customHeight="1">
      <c r="A3" s="4"/>
      <c r="B3" s="5" t="s">
        <v>2</v>
      </c>
      <c r="C3" s="5" t="s">
        <v>3</v>
      </c>
      <c r="D3" s="5" t="s">
        <v>240</v>
      </c>
      <c r="E3" s="5" t="s">
        <v>247</v>
      </c>
      <c r="F3" s="5" t="s">
        <v>261</v>
      </c>
      <c r="G3" s="5" t="s">
        <v>268</v>
      </c>
      <c r="H3" s="5" t="s">
        <v>306</v>
      </c>
      <c r="I3" s="5" t="s">
        <v>317</v>
      </c>
    </row>
    <row r="4" spans="1:9" ht="12.75" customHeight="1">
      <c r="A4" s="7" t="s">
        <v>4</v>
      </c>
      <c r="B4" s="8"/>
      <c r="C4" s="8"/>
      <c r="D4" s="8"/>
      <c r="E4" s="8"/>
      <c r="F4" s="8"/>
      <c r="G4" s="8"/>
      <c r="H4" s="8"/>
      <c r="I4" s="8"/>
    </row>
    <row r="5" spans="1:9" ht="12" customHeight="1">
      <c r="A5" s="10" t="s">
        <v>5</v>
      </c>
      <c r="B5" s="154">
        <v>171481</v>
      </c>
      <c r="C5" s="154">
        <v>173796</v>
      </c>
      <c r="D5" s="154">
        <v>177315</v>
      </c>
      <c r="E5" s="154">
        <v>178004</v>
      </c>
      <c r="F5" s="154">
        <v>175323</v>
      </c>
      <c r="G5" s="154">
        <v>171743</v>
      </c>
      <c r="H5" s="154">
        <v>167676</v>
      </c>
      <c r="I5" s="154">
        <v>163648</v>
      </c>
    </row>
    <row r="6" spans="1:9" ht="12.75" customHeight="1">
      <c r="A6" s="11" t="s">
        <v>6</v>
      </c>
      <c r="B6" s="155">
        <v>4</v>
      </c>
      <c r="C6" s="155">
        <v>5</v>
      </c>
      <c r="D6" s="155">
        <v>5</v>
      </c>
      <c r="E6" s="155">
        <v>3</v>
      </c>
      <c r="F6" s="155">
        <v>0</v>
      </c>
      <c r="G6" s="155">
        <v>1</v>
      </c>
      <c r="H6" s="155">
        <v>4</v>
      </c>
      <c r="I6" s="155">
        <v>2</v>
      </c>
    </row>
    <row r="7" spans="1:9" ht="12.75" customHeight="1">
      <c r="A7" s="11" t="s">
        <v>7</v>
      </c>
      <c r="B7" s="18">
        <v>5858</v>
      </c>
      <c r="C7" s="18">
        <v>5860</v>
      </c>
      <c r="D7" s="18">
        <v>6144</v>
      </c>
      <c r="E7" s="18">
        <v>6242</v>
      </c>
      <c r="F7" s="18">
        <v>6010</v>
      </c>
      <c r="G7" s="18">
        <v>5772</v>
      </c>
      <c r="H7" s="18">
        <v>5725</v>
      </c>
      <c r="I7" s="18">
        <v>5492</v>
      </c>
    </row>
    <row r="8" spans="1:9" ht="12.75" customHeight="1">
      <c r="A8" s="11" t="s">
        <v>8</v>
      </c>
      <c r="B8" s="18">
        <v>2636</v>
      </c>
      <c r="C8" s="18">
        <v>2674</v>
      </c>
      <c r="D8" s="18">
        <v>2725</v>
      </c>
      <c r="E8" s="18">
        <v>2724</v>
      </c>
      <c r="F8" s="18">
        <v>2770</v>
      </c>
      <c r="G8" s="18">
        <v>2874</v>
      </c>
      <c r="H8" s="18">
        <v>2973</v>
      </c>
      <c r="I8" s="18">
        <v>3064</v>
      </c>
    </row>
    <row r="9" spans="1:9" ht="12.75" customHeight="1">
      <c r="A9" s="13" t="s">
        <v>9</v>
      </c>
      <c r="B9" s="18">
        <v>124767</v>
      </c>
      <c r="C9" s="18">
        <v>128468</v>
      </c>
      <c r="D9" s="18">
        <v>131789</v>
      </c>
      <c r="E9" s="18">
        <v>132020</v>
      </c>
      <c r="F9" s="18">
        <v>129720</v>
      </c>
      <c r="G9" s="18">
        <v>126609</v>
      </c>
      <c r="H9" s="18">
        <v>122563</v>
      </c>
      <c r="I9" s="18">
        <v>118539</v>
      </c>
    </row>
    <row r="10" spans="1:9" ht="12.75" customHeight="1">
      <c r="A10" s="11" t="s">
        <v>10</v>
      </c>
      <c r="B10" s="18">
        <v>50947</v>
      </c>
      <c r="C10" s="18">
        <v>53357</v>
      </c>
      <c r="D10" s="18">
        <v>51606</v>
      </c>
      <c r="E10" s="18">
        <v>50416</v>
      </c>
      <c r="F10" s="18">
        <v>48396</v>
      </c>
      <c r="G10" s="18">
        <v>44658</v>
      </c>
      <c r="H10" s="18">
        <v>42932</v>
      </c>
      <c r="I10" s="18">
        <v>41720</v>
      </c>
    </row>
    <row r="11" spans="1:9" s="14" customFormat="1" ht="12.75" customHeight="1">
      <c r="A11" s="11" t="s">
        <v>11</v>
      </c>
      <c r="B11" s="156"/>
      <c r="C11" s="18">
        <v>5480.966</v>
      </c>
      <c r="D11" s="18">
        <v>3229</v>
      </c>
      <c r="E11" s="18">
        <v>3726</v>
      </c>
      <c r="F11" s="18">
        <v>3895</v>
      </c>
      <c r="G11" s="18">
        <v>4023</v>
      </c>
      <c r="H11" s="18">
        <v>4167</v>
      </c>
      <c r="I11" s="18">
        <v>4193</v>
      </c>
    </row>
    <row r="12" spans="1:9" s="14" customFormat="1" ht="12.75" customHeight="1">
      <c r="A12" s="11" t="s">
        <v>12</v>
      </c>
      <c r="B12" s="156"/>
      <c r="C12" s="18">
        <v>111.3</v>
      </c>
      <c r="D12" s="18">
        <v>623</v>
      </c>
      <c r="E12" s="18">
        <v>869</v>
      </c>
      <c r="F12" s="18">
        <v>1048</v>
      </c>
      <c r="G12" s="18">
        <v>1232</v>
      </c>
      <c r="H12" s="18">
        <v>1399</v>
      </c>
      <c r="I12" s="18">
        <v>1529</v>
      </c>
    </row>
    <row r="13" spans="1:9" ht="12.75" customHeight="1">
      <c r="A13" s="11" t="s">
        <v>13</v>
      </c>
      <c r="B13" s="18">
        <v>363839</v>
      </c>
      <c r="C13" s="18">
        <v>368299</v>
      </c>
      <c r="D13" s="18">
        <v>377439</v>
      </c>
      <c r="E13" s="18">
        <v>379649</v>
      </c>
      <c r="F13" s="18">
        <v>375299</v>
      </c>
      <c r="G13" s="18">
        <v>368182</v>
      </c>
      <c r="H13" s="18">
        <v>359700</v>
      </c>
      <c r="I13" s="18">
        <v>351553</v>
      </c>
    </row>
    <row r="14" spans="1:9" ht="12.75" customHeight="1">
      <c r="A14" s="11" t="s">
        <v>14</v>
      </c>
      <c r="B14" s="18">
        <v>141093</v>
      </c>
      <c r="C14" s="18">
        <v>142413</v>
      </c>
      <c r="D14" s="18">
        <v>146181</v>
      </c>
      <c r="E14" s="18">
        <v>147161</v>
      </c>
      <c r="F14" s="18">
        <v>145964</v>
      </c>
      <c r="G14" s="18">
        <v>143451</v>
      </c>
      <c r="H14" s="18">
        <v>140280</v>
      </c>
      <c r="I14" s="18">
        <v>137409</v>
      </c>
    </row>
    <row r="15" spans="1:9" ht="12.75" customHeight="1">
      <c r="A15" s="11" t="s">
        <v>15</v>
      </c>
      <c r="B15" s="18">
        <v>131969</v>
      </c>
      <c r="C15" s="18">
        <v>133199</v>
      </c>
      <c r="D15" s="18">
        <v>136856</v>
      </c>
      <c r="E15" s="18">
        <v>137939</v>
      </c>
      <c r="F15" s="18">
        <v>136869</v>
      </c>
      <c r="G15" s="18">
        <v>134783</v>
      </c>
      <c r="H15" s="18">
        <v>132078</v>
      </c>
      <c r="I15" s="18">
        <v>129641</v>
      </c>
    </row>
    <row r="16" spans="1:9" ht="12.75" customHeight="1">
      <c r="A16" s="11" t="s">
        <v>16</v>
      </c>
      <c r="B16" s="18">
        <v>9124</v>
      </c>
      <c r="C16" s="18">
        <v>9214</v>
      </c>
      <c r="D16" s="18">
        <v>9325</v>
      </c>
      <c r="E16" s="18">
        <v>9222</v>
      </c>
      <c r="F16" s="18">
        <v>9095</v>
      </c>
      <c r="G16" s="18">
        <v>8668</v>
      </c>
      <c r="H16" s="18">
        <v>8202</v>
      </c>
      <c r="I16" s="18">
        <v>7768</v>
      </c>
    </row>
    <row r="17" spans="1:9" ht="12.75" customHeight="1">
      <c r="A17" s="11" t="s">
        <v>17</v>
      </c>
      <c r="B17" s="18"/>
      <c r="C17" s="18"/>
      <c r="D17" s="18"/>
      <c r="E17" s="18"/>
      <c r="F17" s="18"/>
      <c r="G17" s="18"/>
      <c r="H17" s="18"/>
      <c r="I17" s="18"/>
    </row>
    <row r="18" spans="1:9" ht="12.75" customHeight="1">
      <c r="A18" s="11" t="s">
        <v>18</v>
      </c>
      <c r="B18" s="18">
        <v>359452</v>
      </c>
      <c r="C18" s="18">
        <v>367802</v>
      </c>
      <c r="D18" s="18">
        <v>376944</v>
      </c>
      <c r="E18" s="18">
        <v>379173</v>
      </c>
      <c r="F18" s="18">
        <v>374862</v>
      </c>
      <c r="G18" s="18">
        <v>367778</v>
      </c>
      <c r="H18" s="18">
        <v>359333</v>
      </c>
      <c r="I18" s="18">
        <v>351209</v>
      </c>
    </row>
    <row r="19" spans="1:9" ht="12.75" customHeight="1">
      <c r="A19" s="11" t="s">
        <v>19</v>
      </c>
      <c r="B19" s="18">
        <v>104268</v>
      </c>
      <c r="C19" s="18">
        <v>101245</v>
      </c>
      <c r="D19" s="18">
        <v>106785</v>
      </c>
      <c r="E19" s="18">
        <v>108201</v>
      </c>
      <c r="F19" s="18">
        <v>108674</v>
      </c>
      <c r="G19" s="18">
        <v>111088</v>
      </c>
      <c r="H19" s="18">
        <v>109379</v>
      </c>
      <c r="I19" s="18">
        <v>107622</v>
      </c>
    </row>
    <row r="20" spans="1:9" ht="12.75" customHeight="1">
      <c r="A20" s="11" t="s">
        <v>20</v>
      </c>
      <c r="B20" s="18">
        <v>3724</v>
      </c>
      <c r="C20" s="18">
        <v>3240</v>
      </c>
      <c r="D20" s="18">
        <v>3322</v>
      </c>
      <c r="E20" s="18">
        <v>3456</v>
      </c>
      <c r="F20" s="18">
        <v>3466</v>
      </c>
      <c r="G20" s="18">
        <v>3707</v>
      </c>
      <c r="H20" s="18">
        <v>4271</v>
      </c>
      <c r="I20" s="18">
        <v>5268</v>
      </c>
    </row>
    <row r="21" spans="1:9" ht="12.75" customHeight="1" hidden="1">
      <c r="A21" s="11" t="s">
        <v>21</v>
      </c>
      <c r="B21" s="18">
        <v>20906</v>
      </c>
      <c r="C21" s="18">
        <f>B21+502</f>
        <v>21408</v>
      </c>
      <c r="D21" s="18">
        <f>C21+785</f>
        <v>22193</v>
      </c>
      <c r="E21" s="18">
        <f>D21+1060</f>
        <v>23253</v>
      </c>
      <c r="F21" s="18">
        <f>E21+894</f>
        <v>24147</v>
      </c>
      <c r="G21" s="18"/>
      <c r="H21" s="18"/>
      <c r="I21" s="18"/>
    </row>
    <row r="22" spans="1:9" ht="12.75" customHeight="1">
      <c r="A22" s="11" t="s">
        <v>22</v>
      </c>
      <c r="B22" s="18">
        <v>624</v>
      </c>
      <c r="C22" s="18">
        <v>517</v>
      </c>
      <c r="D22" s="18">
        <v>514</v>
      </c>
      <c r="E22" s="18">
        <v>496</v>
      </c>
      <c r="F22" s="18">
        <v>544</v>
      </c>
      <c r="G22" s="18">
        <v>621</v>
      </c>
      <c r="H22" s="18">
        <v>739</v>
      </c>
      <c r="I22" s="158">
        <v>780</v>
      </c>
    </row>
    <row r="23" spans="1:9" ht="12.75" customHeight="1" hidden="1">
      <c r="A23" s="11" t="s">
        <v>23</v>
      </c>
      <c r="B23" s="18">
        <v>2838</v>
      </c>
      <c r="C23" s="18">
        <f>B23+52</f>
        <v>2890</v>
      </c>
      <c r="D23" s="18">
        <f>C23+104</f>
        <v>2994</v>
      </c>
      <c r="E23" s="18">
        <f>D23+151</f>
        <v>3145</v>
      </c>
      <c r="F23" s="18">
        <f>E23+148</f>
        <v>3293</v>
      </c>
      <c r="G23" s="18"/>
      <c r="H23" s="18"/>
      <c r="I23" s="18"/>
    </row>
    <row r="24" spans="1:9" ht="12.75" customHeight="1">
      <c r="A24" s="13" t="s">
        <v>24</v>
      </c>
      <c r="B24" s="18">
        <v>64941</v>
      </c>
      <c r="C24" s="18">
        <v>67162</v>
      </c>
      <c r="D24" s="18">
        <v>69919</v>
      </c>
      <c r="E24" s="18">
        <v>71052</v>
      </c>
      <c r="F24" s="18">
        <v>70472</v>
      </c>
      <c r="G24" s="18">
        <v>69634</v>
      </c>
      <c r="H24" s="18">
        <v>67651</v>
      </c>
      <c r="I24" s="18">
        <v>65593</v>
      </c>
    </row>
    <row r="25" spans="1:10" ht="12.75" customHeight="1">
      <c r="A25" s="13" t="s">
        <v>25</v>
      </c>
      <c r="B25" s="18">
        <v>26446</v>
      </c>
      <c r="C25" s="18">
        <v>26730</v>
      </c>
      <c r="D25" s="18">
        <v>28029</v>
      </c>
      <c r="E25" s="18">
        <v>29497</v>
      </c>
      <c r="F25" s="18">
        <v>29294</v>
      </c>
      <c r="G25" s="18">
        <v>29115</v>
      </c>
      <c r="H25" s="18">
        <v>29341</v>
      </c>
      <c r="I25" s="18">
        <v>28759</v>
      </c>
      <c r="J25" s="22"/>
    </row>
    <row r="26" spans="1:9" ht="12.75" customHeight="1">
      <c r="A26" s="13" t="s">
        <v>26</v>
      </c>
      <c r="B26" s="18">
        <v>111</v>
      </c>
      <c r="C26" s="18">
        <f>288-B26</f>
        <v>177</v>
      </c>
      <c r="D26" s="18">
        <f>517-B26-C26</f>
        <v>229</v>
      </c>
      <c r="E26" s="18">
        <v>220</v>
      </c>
      <c r="F26" s="18">
        <v>212</v>
      </c>
      <c r="G26" s="18">
        <v>203</v>
      </c>
      <c r="H26" s="18">
        <v>224</v>
      </c>
      <c r="I26" s="18">
        <v>229</v>
      </c>
    </row>
    <row r="27" spans="1:11" s="15" customFormat="1" ht="12.75" customHeight="1">
      <c r="A27" s="24" t="s">
        <v>27</v>
      </c>
      <c r="B27" s="157">
        <v>3073</v>
      </c>
      <c r="C27" s="157">
        <v>3144</v>
      </c>
      <c r="D27" s="157">
        <v>3145</v>
      </c>
      <c r="E27" s="157">
        <v>3128</v>
      </c>
      <c r="F27" s="157">
        <v>3236</v>
      </c>
      <c r="G27" s="157">
        <v>3236</v>
      </c>
      <c r="H27" s="157">
        <v>3370</v>
      </c>
      <c r="I27" s="157">
        <v>3450</v>
      </c>
      <c r="J27" s="107">
        <f>4119-I27</f>
        <v>669</v>
      </c>
      <c r="K27" s="9"/>
    </row>
    <row r="28" spans="1:10" ht="12.75" customHeight="1">
      <c r="A28" s="136" t="s">
        <v>28</v>
      </c>
      <c r="B28" s="137">
        <v>85447</v>
      </c>
      <c r="C28" s="137">
        <v>87406</v>
      </c>
      <c r="D28" s="137">
        <v>95360</v>
      </c>
      <c r="E28" s="137">
        <v>100014</v>
      </c>
      <c r="F28" s="137">
        <v>104198</v>
      </c>
      <c r="G28" s="137">
        <v>105216</v>
      </c>
      <c r="H28" s="137">
        <v>3768</v>
      </c>
      <c r="I28" s="137">
        <v>1841</v>
      </c>
      <c r="J28" s="107">
        <f>I28-1564</f>
        <v>277</v>
      </c>
    </row>
    <row r="29" spans="1:11" ht="12.75" customHeight="1">
      <c r="A29" s="16" t="s">
        <v>29</v>
      </c>
      <c r="B29" s="17">
        <v>84669</v>
      </c>
      <c r="C29" s="17">
        <v>85623</v>
      </c>
      <c r="D29" s="17">
        <v>88006</v>
      </c>
      <c r="E29" s="17">
        <v>80130</v>
      </c>
      <c r="F29" s="17">
        <v>82557</v>
      </c>
      <c r="G29" s="17">
        <v>82611</v>
      </c>
      <c r="H29" s="17">
        <v>2967</v>
      </c>
      <c r="I29" s="17">
        <v>1507</v>
      </c>
      <c r="J29" s="23"/>
      <c r="K29" s="23"/>
    </row>
    <row r="30" spans="1:9" ht="12.75" customHeight="1">
      <c r="A30" s="11" t="s">
        <v>30</v>
      </c>
      <c r="B30" s="17">
        <v>778</v>
      </c>
      <c r="C30" s="17">
        <v>1783</v>
      </c>
      <c r="D30" s="17">
        <v>7354</v>
      </c>
      <c r="E30" s="17">
        <v>9341</v>
      </c>
      <c r="F30" s="17">
        <v>10688</v>
      </c>
      <c r="G30" s="17">
        <v>11081</v>
      </c>
      <c r="H30" s="17">
        <v>557</v>
      </c>
      <c r="I30" s="17">
        <v>271</v>
      </c>
    </row>
    <row r="31" spans="1:9" ht="12.75" customHeight="1">
      <c r="A31" s="145" t="s">
        <v>262</v>
      </c>
      <c r="B31" s="17">
        <v>0</v>
      </c>
      <c r="C31" s="17">
        <v>0</v>
      </c>
      <c r="D31" s="17">
        <v>0</v>
      </c>
      <c r="E31" s="17">
        <v>10543</v>
      </c>
      <c r="F31" s="17">
        <v>10953</v>
      </c>
      <c r="G31" s="17">
        <v>11524</v>
      </c>
      <c r="H31" s="17">
        <v>244</v>
      </c>
      <c r="I31" s="17">
        <v>63</v>
      </c>
    </row>
    <row r="32" spans="1:13" ht="12.75">
      <c r="A32" s="13" t="s">
        <v>31</v>
      </c>
      <c r="B32" s="18">
        <v>33</v>
      </c>
      <c r="C32" s="18">
        <v>31</v>
      </c>
      <c r="D32" s="18">
        <v>34</v>
      </c>
      <c r="E32" s="18">
        <v>36</v>
      </c>
      <c r="F32" s="18">
        <v>0</v>
      </c>
      <c r="G32" s="18">
        <v>46</v>
      </c>
      <c r="H32" s="18">
        <v>41</v>
      </c>
      <c r="I32" s="18">
        <v>47</v>
      </c>
      <c r="J32" s="23"/>
      <c r="K32" s="23"/>
      <c r="L32" s="23"/>
      <c r="M32" s="23"/>
    </row>
    <row r="33" spans="1:9" ht="12.75">
      <c r="A33" s="13" t="s">
        <v>32</v>
      </c>
      <c r="B33" s="18">
        <v>3299</v>
      </c>
      <c r="C33" s="18">
        <v>88295</v>
      </c>
      <c r="D33" s="18">
        <v>275</v>
      </c>
      <c r="E33" s="158">
        <v>0</v>
      </c>
      <c r="F33" s="158">
        <v>0</v>
      </c>
      <c r="G33" s="158">
        <v>0</v>
      </c>
      <c r="H33" s="158">
        <v>0</v>
      </c>
      <c r="I33" s="158">
        <v>0</v>
      </c>
    </row>
    <row r="34" spans="1:9" ht="12.75">
      <c r="A34" s="146" t="s">
        <v>263</v>
      </c>
      <c r="B34" s="18"/>
      <c r="C34" s="158">
        <v>0</v>
      </c>
      <c r="D34" s="159">
        <v>191</v>
      </c>
      <c r="E34" s="158">
        <v>0</v>
      </c>
      <c r="F34" s="158">
        <v>0</v>
      </c>
      <c r="G34" s="158">
        <v>0</v>
      </c>
      <c r="H34" s="158">
        <v>0</v>
      </c>
      <c r="I34" s="158">
        <v>0</v>
      </c>
    </row>
    <row r="35" spans="1:9" ht="12.75">
      <c r="A35" s="146" t="s">
        <v>264</v>
      </c>
      <c r="B35" s="18"/>
      <c r="C35" s="158">
        <v>0</v>
      </c>
      <c r="D35" s="159">
        <v>78</v>
      </c>
      <c r="E35" s="158">
        <v>0</v>
      </c>
      <c r="F35" s="158">
        <v>0</v>
      </c>
      <c r="G35" s="158">
        <v>0</v>
      </c>
      <c r="H35" s="158">
        <v>0</v>
      </c>
      <c r="I35" s="158">
        <v>0</v>
      </c>
    </row>
    <row r="36" spans="1:9" ht="12.75">
      <c r="A36" s="146" t="s">
        <v>265</v>
      </c>
      <c r="B36" s="18"/>
      <c r="C36" s="158">
        <v>0</v>
      </c>
      <c r="D36" s="159">
        <v>6</v>
      </c>
      <c r="E36" s="158">
        <v>0</v>
      </c>
      <c r="F36" s="158">
        <v>0</v>
      </c>
      <c r="G36" s="158">
        <v>0</v>
      </c>
      <c r="H36" s="158">
        <v>0</v>
      </c>
      <c r="I36" s="158">
        <v>0</v>
      </c>
    </row>
    <row r="37" spans="1:9" ht="12.75">
      <c r="A37" s="13" t="s">
        <v>243</v>
      </c>
      <c r="B37" s="18">
        <v>22955</v>
      </c>
      <c r="C37" s="18">
        <v>29448</v>
      </c>
      <c r="D37" s="18">
        <v>32036</v>
      </c>
      <c r="E37" s="18">
        <v>33357</v>
      </c>
      <c r="F37" s="18">
        <v>34207</v>
      </c>
      <c r="G37" s="18">
        <v>34423</v>
      </c>
      <c r="H37" s="18">
        <v>0</v>
      </c>
      <c r="I37" s="18">
        <v>0</v>
      </c>
    </row>
    <row r="38" spans="1:9" ht="12.75" customHeight="1" hidden="1">
      <c r="A38" s="16" t="s">
        <v>248</v>
      </c>
      <c r="B38" s="17"/>
      <c r="C38" s="158">
        <v>0</v>
      </c>
      <c r="D38" s="17">
        <v>27139</v>
      </c>
      <c r="E38" s="17">
        <v>27881</v>
      </c>
      <c r="F38" s="17">
        <v>28393</v>
      </c>
      <c r="G38" s="17">
        <v>28553</v>
      </c>
      <c r="H38" s="17"/>
      <c r="I38" s="17"/>
    </row>
    <row r="39" spans="1:9" ht="12.75" customHeight="1" hidden="1">
      <c r="A39" s="11" t="s">
        <v>249</v>
      </c>
      <c r="B39" s="17"/>
      <c r="C39" s="158">
        <v>0</v>
      </c>
      <c r="D39" s="17">
        <v>4172</v>
      </c>
      <c r="E39" s="17">
        <v>4863</v>
      </c>
      <c r="F39" s="17">
        <v>5191</v>
      </c>
      <c r="G39" s="17">
        <v>5299</v>
      </c>
      <c r="H39" s="17"/>
      <c r="I39" s="17"/>
    </row>
    <row r="40" spans="1:9" ht="12.75" customHeight="1" hidden="1">
      <c r="A40" s="147" t="s">
        <v>266</v>
      </c>
      <c r="B40" s="17"/>
      <c r="C40" s="158">
        <v>0</v>
      </c>
      <c r="D40" s="17">
        <v>725</v>
      </c>
      <c r="E40" s="17">
        <v>613</v>
      </c>
      <c r="F40" s="17">
        <v>623</v>
      </c>
      <c r="G40" s="17">
        <v>571</v>
      </c>
      <c r="H40" s="17"/>
      <c r="I40" s="17"/>
    </row>
    <row r="41" spans="1:9" s="22" customFormat="1" ht="12">
      <c r="A41" s="21" t="s">
        <v>33</v>
      </c>
      <c r="B41" s="8"/>
      <c r="C41" s="8"/>
      <c r="D41" s="8"/>
      <c r="E41" s="8"/>
      <c r="F41" s="8"/>
      <c r="G41" s="8"/>
      <c r="H41" s="8"/>
      <c r="I41" s="8"/>
    </row>
    <row r="42" spans="1:10" ht="12.75">
      <c r="A42" s="16" t="s">
        <v>34</v>
      </c>
      <c r="B42" s="18">
        <v>748264</v>
      </c>
      <c r="C42" s="18">
        <v>750143</v>
      </c>
      <c r="D42" s="18">
        <v>751802</v>
      </c>
      <c r="E42" s="18">
        <v>753594</v>
      </c>
      <c r="F42" s="18">
        <v>754324</v>
      </c>
      <c r="G42" s="18">
        <v>756203</v>
      </c>
      <c r="H42" s="18">
        <v>751967</v>
      </c>
      <c r="I42" s="18">
        <v>747364</v>
      </c>
      <c r="J42" s="9">
        <f>747831-747364</f>
        <v>467</v>
      </c>
    </row>
    <row r="43" spans="1:9" ht="12.75">
      <c r="A43" s="16" t="s">
        <v>35</v>
      </c>
      <c r="B43" s="73">
        <v>1293345</v>
      </c>
      <c r="C43" s="73">
        <v>1296925</v>
      </c>
      <c r="D43" s="73">
        <v>1299979</v>
      </c>
      <c r="E43" s="73">
        <v>1302938</v>
      </c>
      <c r="F43" s="73">
        <v>1304780</v>
      </c>
      <c r="G43" s="73">
        <v>1308571</v>
      </c>
      <c r="H43" s="73">
        <v>1301663</v>
      </c>
      <c r="I43" s="73">
        <v>1293466</v>
      </c>
    </row>
    <row r="44" spans="1:11" ht="12.75">
      <c r="A44" s="16" t="s">
        <v>36</v>
      </c>
      <c r="B44" s="18">
        <v>133413</v>
      </c>
      <c r="C44" s="18">
        <f>133138+1218</f>
        <v>134356</v>
      </c>
      <c r="D44" s="18">
        <f>133504+1244</f>
        <v>134748</v>
      </c>
      <c r="E44" s="18">
        <f>133933+1139</f>
        <v>135072</v>
      </c>
      <c r="F44" s="18">
        <f>133828+1112</f>
        <v>134940</v>
      </c>
      <c r="G44" s="18">
        <f>134242+1071</f>
        <v>135313</v>
      </c>
      <c r="H44" s="18">
        <f>133960+1104</f>
        <v>135064</v>
      </c>
      <c r="I44" s="18">
        <f>134277+1077</f>
        <v>135354</v>
      </c>
      <c r="J44" s="107">
        <f>I44-135117</f>
        <v>237</v>
      </c>
      <c r="K44" s="107"/>
    </row>
    <row r="45" spans="1:9" s="23" customFormat="1" ht="12.75" customHeight="1" hidden="1">
      <c r="A45" s="16" t="s">
        <v>37</v>
      </c>
      <c r="B45" s="67"/>
      <c r="C45" s="67"/>
      <c r="D45" s="67"/>
      <c r="E45" s="67"/>
      <c r="F45" s="67"/>
      <c r="G45" s="67"/>
      <c r="H45" s="67"/>
      <c r="I45" s="67"/>
    </row>
    <row r="46" spans="1:9" ht="12.75" customHeight="1" hidden="1">
      <c r="A46" s="24" t="s">
        <v>38</v>
      </c>
      <c r="B46" s="67"/>
      <c r="C46" s="67"/>
      <c r="D46" s="67"/>
      <c r="E46" s="67"/>
      <c r="F46" s="67"/>
      <c r="G46" s="67"/>
      <c r="H46" s="67"/>
      <c r="I46" s="67"/>
    </row>
    <row r="47" spans="1:9" ht="12.75" customHeight="1" hidden="1">
      <c r="A47" s="16" t="s">
        <v>39</v>
      </c>
      <c r="B47" s="67"/>
      <c r="C47" s="67"/>
      <c r="D47" s="67"/>
      <c r="E47" s="67"/>
      <c r="F47" s="67"/>
      <c r="G47" s="67"/>
      <c r="H47" s="67"/>
      <c r="I47" s="67"/>
    </row>
    <row r="48" spans="1:9" s="23" customFormat="1" ht="12.75">
      <c r="A48" s="175" t="s">
        <v>40</v>
      </c>
      <c r="B48" s="74">
        <v>2591</v>
      </c>
      <c r="C48" s="74">
        <v>1954</v>
      </c>
      <c r="D48" s="74">
        <v>1103</v>
      </c>
      <c r="E48" s="74">
        <v>970</v>
      </c>
      <c r="F48" s="74">
        <v>956</v>
      </c>
      <c r="G48" s="74">
        <v>951</v>
      </c>
      <c r="H48" s="74">
        <v>935</v>
      </c>
      <c r="I48" s="74">
        <v>922</v>
      </c>
    </row>
    <row r="49" spans="1:9" ht="12.75">
      <c r="A49" s="26"/>
      <c r="B49" s="27"/>
      <c r="C49" s="9"/>
      <c r="D49" s="27"/>
      <c r="E49" s="27"/>
      <c r="F49" s="27"/>
      <c r="G49" s="27"/>
      <c r="H49" s="27"/>
      <c r="I49" s="27"/>
    </row>
    <row r="50" spans="1:9" ht="12.75">
      <c r="A50" s="26"/>
      <c r="B50" s="27"/>
      <c r="C50" s="9"/>
      <c r="D50" s="27">
        <v>20</v>
      </c>
      <c r="E50" s="27"/>
      <c r="F50" s="27"/>
      <c r="G50" s="27"/>
      <c r="H50" s="27"/>
      <c r="I50" s="27"/>
    </row>
    <row r="51" spans="1:9" ht="14.25">
      <c r="A51" s="26"/>
      <c r="B51" s="27"/>
      <c r="C51" s="27"/>
      <c r="E51" s="3" t="s">
        <v>270</v>
      </c>
      <c r="F51" s="27"/>
      <c r="G51" s="27"/>
      <c r="H51" s="27"/>
      <c r="I51" s="27"/>
    </row>
    <row r="52" spans="1:108" s="33" customFormat="1" ht="12.75" customHeight="1">
      <c r="A52" s="42"/>
      <c r="B52" s="171" t="s">
        <v>2</v>
      </c>
      <c r="C52" s="171" t="s">
        <v>3</v>
      </c>
      <c r="D52" s="171" t="s">
        <v>240</v>
      </c>
      <c r="E52" s="171" t="s">
        <v>247</v>
      </c>
      <c r="F52" s="171" t="s">
        <v>261</v>
      </c>
      <c r="G52" s="5" t="s">
        <v>268</v>
      </c>
      <c r="H52" s="5" t="s">
        <v>306</v>
      </c>
      <c r="I52" s="5" t="s">
        <v>317</v>
      </c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</row>
    <row r="53" spans="1:9" s="23" customFormat="1" ht="12.75">
      <c r="A53" s="25" t="s">
        <v>41</v>
      </c>
      <c r="B53" s="67">
        <v>2332</v>
      </c>
      <c r="C53" s="67">
        <v>1629</v>
      </c>
      <c r="D53" s="67">
        <v>195</v>
      </c>
      <c r="E53" s="67">
        <v>59</v>
      </c>
      <c r="F53" s="67">
        <v>20</v>
      </c>
      <c r="G53" s="67">
        <v>17</v>
      </c>
      <c r="H53" s="67">
        <v>16</v>
      </c>
      <c r="I53" s="67">
        <v>11</v>
      </c>
    </row>
    <row r="54" spans="1:9" s="23" customFormat="1" ht="12.75">
      <c r="A54" s="25" t="s">
        <v>42</v>
      </c>
      <c r="B54" s="67">
        <v>55</v>
      </c>
      <c r="C54" s="67">
        <v>41</v>
      </c>
      <c r="D54" s="67">
        <v>21</v>
      </c>
      <c r="E54" s="67">
        <v>9</v>
      </c>
      <c r="F54" s="67">
        <v>6</v>
      </c>
      <c r="G54" s="67">
        <v>3</v>
      </c>
      <c r="H54" s="67">
        <v>1</v>
      </c>
      <c r="I54" s="67">
        <v>1</v>
      </c>
    </row>
    <row r="55" spans="1:9" s="23" customFormat="1" ht="12.75">
      <c r="A55" s="25" t="s">
        <v>43</v>
      </c>
      <c r="B55" s="67">
        <v>2591</v>
      </c>
      <c r="C55" s="67">
        <v>1954</v>
      </c>
      <c r="D55" s="67">
        <v>1103</v>
      </c>
      <c r="E55" s="67">
        <v>970</v>
      </c>
      <c r="F55" s="67">
        <v>956</v>
      </c>
      <c r="G55" s="67">
        <v>951</v>
      </c>
      <c r="H55" s="67">
        <v>935</v>
      </c>
      <c r="I55" s="67">
        <v>922</v>
      </c>
    </row>
    <row r="56" spans="1:9" s="23" customFormat="1" ht="12.75">
      <c r="A56" s="25" t="s">
        <v>44</v>
      </c>
      <c r="B56" s="67">
        <v>3736</v>
      </c>
      <c r="C56" s="67">
        <v>4134</v>
      </c>
      <c r="D56" s="67">
        <v>3861</v>
      </c>
      <c r="E56" s="67">
        <v>4029</v>
      </c>
      <c r="F56" s="67">
        <v>4148</v>
      </c>
      <c r="G56" s="67">
        <v>4264</v>
      </c>
      <c r="H56" s="67">
        <v>4301</v>
      </c>
      <c r="I56" s="67">
        <v>4723</v>
      </c>
    </row>
    <row r="57" spans="1:9" s="23" customFormat="1" ht="12.75">
      <c r="A57" s="25" t="s">
        <v>45</v>
      </c>
      <c r="B57" s="18">
        <v>35</v>
      </c>
      <c r="C57" s="18">
        <v>60</v>
      </c>
      <c r="D57" s="18">
        <v>37</v>
      </c>
      <c r="E57" s="18">
        <v>37</v>
      </c>
      <c r="F57" s="18">
        <v>49</v>
      </c>
      <c r="G57" s="18">
        <v>46</v>
      </c>
      <c r="H57" s="18">
        <v>58</v>
      </c>
      <c r="I57" s="18"/>
    </row>
    <row r="58" spans="1:9" s="23" customFormat="1" ht="12.75">
      <c r="A58" s="25" t="s">
        <v>46</v>
      </c>
      <c r="B58" s="67">
        <v>26</v>
      </c>
      <c r="C58" s="67">
        <v>42</v>
      </c>
      <c r="D58" s="67">
        <v>31</v>
      </c>
      <c r="E58" s="67">
        <v>30</v>
      </c>
      <c r="F58" s="67">
        <v>40</v>
      </c>
      <c r="G58" s="67">
        <v>34</v>
      </c>
      <c r="H58" s="67">
        <v>45</v>
      </c>
      <c r="I58" s="67"/>
    </row>
    <row r="59" spans="1:9" s="23" customFormat="1" ht="12.75">
      <c r="A59" s="172" t="s">
        <v>47</v>
      </c>
      <c r="B59" s="74">
        <v>9</v>
      </c>
      <c r="C59" s="74">
        <v>18</v>
      </c>
      <c r="D59" s="74">
        <v>6</v>
      </c>
      <c r="E59" s="74">
        <v>7</v>
      </c>
      <c r="F59" s="74">
        <v>9</v>
      </c>
      <c r="G59" s="74">
        <v>12</v>
      </c>
      <c r="H59" s="74">
        <v>13</v>
      </c>
      <c r="I59" s="74"/>
    </row>
    <row r="60" spans="1:9" s="23" customFormat="1" ht="12.75">
      <c r="A60" s="25" t="s">
        <v>48</v>
      </c>
      <c r="B60" s="67">
        <v>2</v>
      </c>
      <c r="C60" s="67">
        <v>1</v>
      </c>
      <c r="D60" s="67">
        <v>0</v>
      </c>
      <c r="E60" s="67">
        <v>0</v>
      </c>
      <c r="F60" s="67">
        <v>0</v>
      </c>
      <c r="G60" s="67">
        <v>0</v>
      </c>
      <c r="H60" s="67">
        <v>0</v>
      </c>
      <c r="I60" s="67"/>
    </row>
    <row r="61" spans="1:9" ht="12.75">
      <c r="A61" s="25" t="s">
        <v>49</v>
      </c>
      <c r="B61" s="67">
        <v>4301</v>
      </c>
      <c r="C61" s="67">
        <v>4793</v>
      </c>
      <c r="D61" s="67">
        <v>4232</v>
      </c>
      <c r="E61" s="67">
        <v>4245</v>
      </c>
      <c r="F61" s="67">
        <v>4079</v>
      </c>
      <c r="G61" s="67">
        <v>4196</v>
      </c>
      <c r="H61" s="67">
        <v>4412</v>
      </c>
      <c r="I61" s="67">
        <v>4305</v>
      </c>
    </row>
    <row r="62" spans="1:9" ht="12.75">
      <c r="A62" s="59" t="s">
        <v>242</v>
      </c>
      <c r="B62" s="18"/>
      <c r="C62" s="18">
        <v>1016</v>
      </c>
      <c r="D62" s="18">
        <v>3790</v>
      </c>
      <c r="E62" s="18">
        <v>4409</v>
      </c>
      <c r="F62" s="18">
        <v>4572</v>
      </c>
      <c r="G62" s="18">
        <v>4628</v>
      </c>
      <c r="H62" s="18">
        <v>4680</v>
      </c>
      <c r="I62" s="18">
        <v>4543</v>
      </c>
    </row>
    <row r="63" spans="1:9" ht="12.75">
      <c r="A63" s="13" t="s">
        <v>51</v>
      </c>
      <c r="B63" s="18"/>
      <c r="C63" s="18">
        <v>337</v>
      </c>
      <c r="D63" s="18">
        <v>974</v>
      </c>
      <c r="E63" s="18">
        <f>1072+39</f>
        <v>1111</v>
      </c>
      <c r="F63" s="18">
        <f>1084+35</f>
        <v>1119</v>
      </c>
      <c r="G63" s="18">
        <f>1087+40</f>
        <v>1127</v>
      </c>
      <c r="H63" s="18">
        <f>1089+39</f>
        <v>1128</v>
      </c>
      <c r="I63" s="18">
        <f>1089+40</f>
        <v>1129</v>
      </c>
    </row>
    <row r="64" spans="1:9" ht="12.75">
      <c r="A64" s="13" t="s">
        <v>52</v>
      </c>
      <c r="B64" s="18"/>
      <c r="C64" s="18">
        <v>1954</v>
      </c>
      <c r="D64" s="18">
        <v>1103</v>
      </c>
      <c r="E64" s="18">
        <v>970</v>
      </c>
      <c r="F64" s="18">
        <v>956</v>
      </c>
      <c r="G64" s="18">
        <v>951</v>
      </c>
      <c r="H64" s="18">
        <v>935</v>
      </c>
      <c r="I64" s="18">
        <v>922</v>
      </c>
    </row>
    <row r="65" spans="1:9" ht="12.75">
      <c r="A65" s="59" t="s">
        <v>53</v>
      </c>
      <c r="B65" s="18"/>
      <c r="C65" s="18">
        <v>13</v>
      </c>
      <c r="D65" s="18">
        <v>39</v>
      </c>
      <c r="E65" s="18">
        <v>55</v>
      </c>
      <c r="F65" s="18">
        <v>60</v>
      </c>
      <c r="G65" s="18">
        <v>62</v>
      </c>
      <c r="H65" s="18">
        <v>63</v>
      </c>
      <c r="I65" s="18">
        <v>65</v>
      </c>
    </row>
    <row r="66" spans="1:9" ht="12.75">
      <c r="A66" s="59" t="s">
        <v>250</v>
      </c>
      <c r="B66" s="18"/>
      <c r="C66" s="158">
        <v>0</v>
      </c>
      <c r="D66" s="158">
        <v>0</v>
      </c>
      <c r="E66" s="18">
        <v>50</v>
      </c>
      <c r="F66" s="18">
        <v>45</v>
      </c>
      <c r="G66" s="18">
        <v>45</v>
      </c>
      <c r="H66" s="18">
        <v>63</v>
      </c>
      <c r="I66" s="18">
        <v>73</v>
      </c>
    </row>
    <row r="67" spans="1:9" ht="12.75">
      <c r="A67" s="19" t="s">
        <v>256</v>
      </c>
      <c r="B67" s="20"/>
      <c r="C67" s="160">
        <v>0</v>
      </c>
      <c r="D67" s="160">
        <v>0</v>
      </c>
      <c r="E67" s="20">
        <v>39</v>
      </c>
      <c r="F67" s="20">
        <v>38</v>
      </c>
      <c r="G67" s="20">
        <v>25</v>
      </c>
      <c r="H67" s="20">
        <v>21</v>
      </c>
      <c r="I67" s="20">
        <v>42</v>
      </c>
    </row>
    <row r="68" spans="1:11" s="6" customFormat="1" ht="12" customHeight="1">
      <c r="A68" s="28" t="s">
        <v>54</v>
      </c>
      <c r="B68" s="29">
        <v>184869</v>
      </c>
      <c r="C68" s="29">
        <v>186660</v>
      </c>
      <c r="D68" s="29">
        <v>188311</v>
      </c>
      <c r="E68" s="29">
        <v>190142</v>
      </c>
      <c r="F68" s="29">
        <v>191374</v>
      </c>
      <c r="G68" s="29">
        <v>192929</v>
      </c>
      <c r="H68" s="29">
        <v>190963</v>
      </c>
      <c r="I68" s="29">
        <v>193815</v>
      </c>
      <c r="K68" s="177">
        <f>I68-198462</f>
        <v>-4647</v>
      </c>
    </row>
    <row r="69" spans="1:9" s="6" customFormat="1" ht="12" customHeight="1">
      <c r="A69" s="166" t="s">
        <v>271</v>
      </c>
      <c r="B69" s="167"/>
      <c r="C69" s="167"/>
      <c r="D69" s="167"/>
      <c r="E69" s="167"/>
      <c r="F69" s="167"/>
      <c r="G69" s="167"/>
      <c r="H69" s="167"/>
      <c r="I69" s="167"/>
    </row>
    <row r="70" spans="1:10" s="33" customFormat="1" ht="12.75" customHeight="1">
      <c r="A70" s="30" t="s">
        <v>272</v>
      </c>
      <c r="B70" s="31">
        <v>4629</v>
      </c>
      <c r="C70" s="32">
        <v>5441</v>
      </c>
      <c r="D70" s="32">
        <v>5540</v>
      </c>
      <c r="E70" s="32">
        <v>5597</v>
      </c>
      <c r="F70" s="32">
        <v>5601</v>
      </c>
      <c r="G70" s="32">
        <v>5645</v>
      </c>
      <c r="H70" s="32" t="s">
        <v>307</v>
      </c>
      <c r="I70" s="32">
        <v>5548</v>
      </c>
      <c r="J70" s="178">
        <f>5937-I70</f>
        <v>389</v>
      </c>
    </row>
    <row r="71" spans="1:9" s="33" customFormat="1" ht="12.75" customHeight="1">
      <c r="A71" s="30" t="s">
        <v>285</v>
      </c>
      <c r="B71" s="34">
        <v>1762</v>
      </c>
      <c r="C71" s="35">
        <v>1792</v>
      </c>
      <c r="D71" s="35">
        <v>1796</v>
      </c>
      <c r="E71" s="35">
        <v>1830</v>
      </c>
      <c r="F71" s="35">
        <v>1850</v>
      </c>
      <c r="G71" s="35">
        <v>1878</v>
      </c>
      <c r="H71" s="35" t="s">
        <v>308</v>
      </c>
      <c r="I71" s="35">
        <v>1916</v>
      </c>
    </row>
    <row r="72" spans="1:10" s="33" customFormat="1" ht="12.75" customHeight="1">
      <c r="A72" s="30" t="s">
        <v>286</v>
      </c>
      <c r="B72" s="34">
        <v>136221</v>
      </c>
      <c r="C72" s="35">
        <v>137319</v>
      </c>
      <c r="D72" s="35">
        <v>138525</v>
      </c>
      <c r="E72" s="35">
        <v>139847</v>
      </c>
      <c r="F72" s="35">
        <v>140736</v>
      </c>
      <c r="G72" s="35">
        <v>141933</v>
      </c>
      <c r="H72" s="35" t="s">
        <v>309</v>
      </c>
      <c r="I72" s="35">
        <v>143057</v>
      </c>
      <c r="J72" s="178">
        <f>I72-146680</f>
        <v>-3623</v>
      </c>
    </row>
    <row r="73" spans="1:9" s="33" customFormat="1" ht="12.75" customHeight="1">
      <c r="A73" s="30" t="s">
        <v>287</v>
      </c>
      <c r="B73" s="34">
        <v>41084</v>
      </c>
      <c r="C73" s="35">
        <v>41390</v>
      </c>
      <c r="D73" s="35">
        <v>41774</v>
      </c>
      <c r="E73" s="35">
        <v>42211</v>
      </c>
      <c r="F73" s="35">
        <v>42511</v>
      </c>
      <c r="G73" s="35">
        <v>42913</v>
      </c>
      <c r="H73" s="35" t="s">
        <v>310</v>
      </c>
      <c r="I73" s="35">
        <v>43251</v>
      </c>
    </row>
    <row r="74" spans="1:9" s="33" customFormat="1" ht="12.75" customHeight="1">
      <c r="A74" s="30" t="s">
        <v>288</v>
      </c>
      <c r="B74" s="34">
        <v>83848</v>
      </c>
      <c r="C74" s="35">
        <v>84462</v>
      </c>
      <c r="D74" s="35">
        <v>85158</v>
      </c>
      <c r="E74" s="35">
        <v>85907</v>
      </c>
      <c r="F74" s="35">
        <v>86376</v>
      </c>
      <c r="G74" s="35">
        <v>87054</v>
      </c>
      <c r="H74" s="35" t="s">
        <v>311</v>
      </c>
      <c r="I74" s="35">
        <v>87678</v>
      </c>
    </row>
    <row r="75" spans="1:9" s="33" customFormat="1" ht="12.75" customHeight="1">
      <c r="A75" s="30" t="s">
        <v>289</v>
      </c>
      <c r="B75" s="34">
        <v>44699</v>
      </c>
      <c r="C75" s="35">
        <v>45266</v>
      </c>
      <c r="D75" s="35">
        <v>45852</v>
      </c>
      <c r="E75" s="35">
        <v>46447</v>
      </c>
      <c r="F75" s="35">
        <v>46891</v>
      </c>
      <c r="G75" s="35">
        <v>47458</v>
      </c>
      <c r="H75" s="35" t="s">
        <v>312</v>
      </c>
      <c r="I75" s="35">
        <v>48189</v>
      </c>
    </row>
    <row r="76" spans="1:9" s="33" customFormat="1" ht="12.75" customHeight="1">
      <c r="A76" s="30" t="s">
        <v>290</v>
      </c>
      <c r="B76" s="34">
        <v>61</v>
      </c>
      <c r="C76" s="37">
        <v>61</v>
      </c>
      <c r="D76" s="37">
        <v>61</v>
      </c>
      <c r="E76" s="37">
        <v>62</v>
      </c>
      <c r="F76" s="37">
        <v>61</v>
      </c>
      <c r="G76" s="37">
        <v>63</v>
      </c>
      <c r="H76" s="37">
        <v>63</v>
      </c>
      <c r="I76" s="37">
        <v>65</v>
      </c>
    </row>
    <row r="77" spans="1:10" s="33" customFormat="1" ht="12.75" customHeight="1">
      <c r="A77" s="30" t="s">
        <v>291</v>
      </c>
      <c r="B77" s="34">
        <v>47976</v>
      </c>
      <c r="C77" s="35">
        <v>48406</v>
      </c>
      <c r="D77" s="35">
        <v>48842</v>
      </c>
      <c r="E77" s="35">
        <v>49322</v>
      </c>
      <c r="F77" s="35">
        <v>49690</v>
      </c>
      <c r="G77" s="35">
        <v>50028</v>
      </c>
      <c r="H77" s="35" t="s">
        <v>313</v>
      </c>
      <c r="I77" s="35">
        <v>49865</v>
      </c>
      <c r="J77" s="178">
        <f>50860-I77</f>
        <v>995</v>
      </c>
    </row>
    <row r="78" spans="1:9" s="33" customFormat="1" ht="12.75" customHeight="1">
      <c r="A78" s="30" t="s">
        <v>292</v>
      </c>
      <c r="B78" s="34">
        <v>44764</v>
      </c>
      <c r="C78" s="35">
        <v>45169</v>
      </c>
      <c r="D78" s="35">
        <v>45590</v>
      </c>
      <c r="E78" s="35">
        <v>46051</v>
      </c>
      <c r="F78" s="35">
        <v>46406</v>
      </c>
      <c r="G78" s="35">
        <v>46730</v>
      </c>
      <c r="H78" s="35" t="s">
        <v>314</v>
      </c>
      <c r="I78" s="35">
        <v>46590</v>
      </c>
    </row>
    <row r="79" spans="1:9" s="33" customFormat="1" ht="12.75" customHeight="1">
      <c r="A79" s="30" t="s">
        <v>293</v>
      </c>
      <c r="B79" s="34">
        <v>1929</v>
      </c>
      <c r="C79" s="35">
        <v>1943</v>
      </c>
      <c r="D79" s="35">
        <v>1958</v>
      </c>
      <c r="E79" s="35">
        <v>1970</v>
      </c>
      <c r="F79" s="35">
        <v>1977</v>
      </c>
      <c r="G79" s="35">
        <v>1989</v>
      </c>
      <c r="H79" s="35" t="s">
        <v>315</v>
      </c>
      <c r="I79" s="35">
        <v>2010</v>
      </c>
    </row>
    <row r="80" spans="1:9" s="33" customFormat="1" ht="12.75" customHeight="1">
      <c r="A80" s="30" t="s">
        <v>294</v>
      </c>
      <c r="B80" s="34">
        <v>1198</v>
      </c>
      <c r="C80" s="35">
        <v>1205</v>
      </c>
      <c r="D80" s="35">
        <v>1206</v>
      </c>
      <c r="E80" s="35">
        <v>1214</v>
      </c>
      <c r="F80" s="35">
        <v>1219</v>
      </c>
      <c r="G80" s="35">
        <v>1220</v>
      </c>
      <c r="H80" s="35" t="s">
        <v>316</v>
      </c>
      <c r="I80" s="35">
        <v>1174</v>
      </c>
    </row>
    <row r="81" spans="1:9" s="33" customFormat="1" ht="12.75" customHeight="1">
      <c r="A81" s="30" t="s">
        <v>295</v>
      </c>
      <c r="B81" s="34">
        <v>33</v>
      </c>
      <c r="C81" s="37">
        <v>35</v>
      </c>
      <c r="D81" s="37">
        <v>35</v>
      </c>
      <c r="E81" s="37">
        <v>34</v>
      </c>
      <c r="F81" s="37">
        <v>35</v>
      </c>
      <c r="G81" s="37">
        <v>35</v>
      </c>
      <c r="H81" s="37">
        <v>36</v>
      </c>
      <c r="I81" s="37">
        <v>35</v>
      </c>
    </row>
    <row r="82" spans="1:9" s="33" customFormat="1" ht="12.75" customHeight="1">
      <c r="A82" s="38" t="s">
        <v>296</v>
      </c>
      <c r="B82" s="39">
        <v>55</v>
      </c>
      <c r="C82" s="40">
        <v>55</v>
      </c>
      <c r="D82" s="40">
        <v>55</v>
      </c>
      <c r="E82" s="40">
        <v>55</v>
      </c>
      <c r="F82" s="40">
        <v>55</v>
      </c>
      <c r="G82" s="40">
        <v>55</v>
      </c>
      <c r="H82" s="40">
        <v>56</v>
      </c>
      <c r="I82" s="40">
        <v>57</v>
      </c>
    </row>
    <row r="83" spans="1:9" s="33" customFormat="1" ht="12.75" customHeight="1">
      <c r="A83" s="181" t="s">
        <v>304</v>
      </c>
      <c r="B83" s="179"/>
      <c r="C83" s="179"/>
      <c r="D83" s="179"/>
      <c r="E83" s="179"/>
      <c r="F83" s="179"/>
      <c r="G83" s="179"/>
      <c r="H83" s="179"/>
      <c r="I83" s="179"/>
    </row>
    <row r="84" spans="1:9" s="33" customFormat="1" ht="12.75" customHeight="1">
      <c r="A84" s="182"/>
      <c r="B84" s="180"/>
      <c r="C84" s="180"/>
      <c r="D84" s="180"/>
      <c r="E84" s="180"/>
      <c r="F84" s="180"/>
      <c r="G84" s="180"/>
      <c r="H84" s="180"/>
      <c r="I84" s="180"/>
    </row>
    <row r="85" spans="1:9" s="33" customFormat="1" ht="15" customHeight="1">
      <c r="A85" s="44" t="s">
        <v>297</v>
      </c>
      <c r="B85" s="45">
        <v>187</v>
      </c>
      <c r="C85" s="45">
        <v>229</v>
      </c>
      <c r="D85" s="45">
        <f>626-C85-B85</f>
        <v>210</v>
      </c>
      <c r="E85" s="45">
        <v>192</v>
      </c>
      <c r="F85" s="45">
        <f>1047-SUM(B85:E85)</f>
        <v>229</v>
      </c>
      <c r="G85" s="45">
        <v>218</v>
      </c>
      <c r="H85" s="45">
        <v>243</v>
      </c>
      <c r="I85" s="45">
        <v>239</v>
      </c>
    </row>
    <row r="86" spans="1:9" s="43" customFormat="1" ht="12.75" customHeight="1">
      <c r="A86" s="36" t="s">
        <v>298</v>
      </c>
      <c r="B86" s="46">
        <v>179</v>
      </c>
      <c r="C86" s="46">
        <v>223</v>
      </c>
      <c r="D86" s="46">
        <f>608-C86-B86</f>
        <v>206</v>
      </c>
      <c r="E86" s="46">
        <v>187</v>
      </c>
      <c r="F86" s="46">
        <f>1016-SUM(B86:E86)</f>
        <v>221</v>
      </c>
      <c r="G86" s="46">
        <v>209</v>
      </c>
      <c r="H86" s="46">
        <v>233</v>
      </c>
      <c r="I86" s="46">
        <v>236</v>
      </c>
    </row>
    <row r="87" spans="1:9" s="43" customFormat="1" ht="12.75" customHeight="1">
      <c r="A87" s="36" t="s">
        <v>299</v>
      </c>
      <c r="B87" s="46">
        <v>2</v>
      </c>
      <c r="C87" s="46">
        <v>2</v>
      </c>
      <c r="D87" s="46">
        <f>4-C87-B87</f>
        <v>0</v>
      </c>
      <c r="E87" s="46">
        <v>1</v>
      </c>
      <c r="F87" s="46">
        <f>8-SUM(B87:E87)</f>
        <v>3</v>
      </c>
      <c r="G87" s="46">
        <v>0</v>
      </c>
      <c r="H87" s="46">
        <v>1</v>
      </c>
      <c r="I87" s="46">
        <v>0</v>
      </c>
    </row>
    <row r="88" spans="1:9" s="6" customFormat="1" ht="12.75" customHeight="1">
      <c r="A88" s="36" t="s">
        <v>300</v>
      </c>
      <c r="B88" s="46">
        <v>13</v>
      </c>
      <c r="C88" s="46">
        <v>12</v>
      </c>
      <c r="D88" s="46">
        <f>39-C88-B88</f>
        <v>14</v>
      </c>
      <c r="E88" s="46">
        <v>12</v>
      </c>
      <c r="F88" s="46">
        <f>68-SUM(B88:E88)</f>
        <v>17</v>
      </c>
      <c r="G88" s="46">
        <v>21</v>
      </c>
      <c r="H88" s="46">
        <v>19</v>
      </c>
      <c r="I88" s="46">
        <v>17</v>
      </c>
    </row>
    <row r="89" spans="1:9" s="33" customFormat="1" ht="12.75" customHeight="1">
      <c r="A89" s="30" t="s">
        <v>301</v>
      </c>
      <c r="B89" s="46">
        <v>42</v>
      </c>
      <c r="C89" s="46">
        <v>27</v>
      </c>
      <c r="D89" s="46">
        <f>98-C89-B89</f>
        <v>29</v>
      </c>
      <c r="E89" s="46">
        <v>38</v>
      </c>
      <c r="F89" s="46">
        <f>172-SUM(B89:E89)</f>
        <v>36</v>
      </c>
      <c r="G89" s="46">
        <v>30</v>
      </c>
      <c r="H89" s="46">
        <v>23</v>
      </c>
      <c r="I89" s="46">
        <v>20</v>
      </c>
    </row>
    <row r="90" spans="1:9" s="33" customFormat="1" ht="12.75" customHeight="1">
      <c r="A90" s="30" t="s">
        <v>302</v>
      </c>
      <c r="B90" s="46">
        <v>79</v>
      </c>
      <c r="C90" s="46">
        <v>95</v>
      </c>
      <c r="D90" s="46">
        <f>267-C90-B90</f>
        <v>93</v>
      </c>
      <c r="E90" s="46">
        <v>91</v>
      </c>
      <c r="F90" s="46">
        <f>438-SUM(B90:E90)</f>
        <v>80</v>
      </c>
      <c r="G90" s="46">
        <v>102</v>
      </c>
      <c r="H90" s="46">
        <v>95</v>
      </c>
      <c r="I90" s="46">
        <v>88</v>
      </c>
    </row>
    <row r="91" spans="1:9" s="47" customFormat="1" ht="12.75" customHeight="1">
      <c r="A91" s="38" t="s">
        <v>303</v>
      </c>
      <c r="B91" s="48">
        <v>176</v>
      </c>
      <c r="C91" s="48">
        <v>253</v>
      </c>
      <c r="D91" s="48">
        <f>678-C91-B91</f>
        <v>249</v>
      </c>
      <c r="E91" s="48">
        <v>288</v>
      </c>
      <c r="F91" s="48">
        <f>1219-SUM(B91:E91)</f>
        <v>253</v>
      </c>
      <c r="G91" s="48">
        <v>277</v>
      </c>
      <c r="H91" s="48">
        <v>353</v>
      </c>
      <c r="I91" s="48">
        <v>297</v>
      </c>
    </row>
    <row r="92" spans="1:9" s="33" customFormat="1" ht="12.75" customHeight="1">
      <c r="A92" s="9"/>
      <c r="B92" s="49"/>
      <c r="C92" s="49"/>
      <c r="D92" s="49">
        <v>21</v>
      </c>
      <c r="E92" s="49"/>
      <c r="F92" s="49"/>
      <c r="G92" s="49"/>
      <c r="H92" s="49"/>
      <c r="I92" s="49"/>
    </row>
    <row r="93" spans="1:9" s="47" customFormat="1" ht="12.75" customHeight="1">
      <c r="A93" s="9"/>
      <c r="B93" s="49"/>
      <c r="C93" s="49"/>
      <c r="D93" s="49"/>
      <c r="E93" s="49"/>
      <c r="F93" s="49"/>
      <c r="G93" s="49"/>
      <c r="H93" s="49"/>
      <c r="I93" s="49"/>
    </row>
    <row r="94" spans="1:9" s="23" customFormat="1" ht="12.75" customHeight="1">
      <c r="A94" s="9"/>
      <c r="B94" s="49"/>
      <c r="C94" s="49"/>
      <c r="D94" s="49"/>
      <c r="E94" s="49"/>
      <c r="F94" s="49"/>
      <c r="G94" s="49"/>
      <c r="H94" s="49"/>
      <c r="I94" s="49"/>
    </row>
    <row r="95" spans="4:9" ht="12.75" customHeight="1">
      <c r="D95" s="49"/>
      <c r="E95" s="49"/>
      <c r="F95" s="49"/>
      <c r="G95" s="49"/>
      <c r="H95" s="49"/>
      <c r="I95" s="49"/>
    </row>
    <row r="96" spans="4:9" ht="12.75">
      <c r="D96" s="49"/>
      <c r="E96" s="49"/>
      <c r="F96" s="49"/>
      <c r="G96" s="49"/>
      <c r="H96" s="49"/>
      <c r="I96" s="49"/>
    </row>
    <row r="97" spans="4:9" ht="12.75">
      <c r="D97" s="49"/>
      <c r="E97" s="49"/>
      <c r="F97" s="49"/>
      <c r="G97" s="49"/>
      <c r="H97" s="49"/>
      <c r="I97" s="49"/>
    </row>
    <row r="98" spans="3:9" ht="12.75">
      <c r="C98" s="9"/>
      <c r="D98" s="49"/>
      <c r="E98" s="49"/>
      <c r="F98" s="49"/>
      <c r="G98" s="49"/>
      <c r="H98" s="49"/>
      <c r="I98" s="49"/>
    </row>
    <row r="99" spans="4:9" ht="12.75">
      <c r="D99" s="49"/>
      <c r="E99" s="49"/>
      <c r="F99" s="49"/>
      <c r="G99" s="49"/>
      <c r="H99" s="49"/>
      <c r="I99" s="49"/>
    </row>
    <row r="100" spans="4:9" ht="12.75">
      <c r="D100" s="49"/>
      <c r="E100" s="49"/>
      <c r="F100" s="49"/>
      <c r="G100" s="49"/>
      <c r="H100" s="49"/>
      <c r="I100" s="49"/>
    </row>
    <row r="101" spans="4:9" ht="12.75">
      <c r="D101" s="49"/>
      <c r="E101" s="49"/>
      <c r="F101" s="49"/>
      <c r="G101" s="49"/>
      <c r="H101" s="49"/>
      <c r="I101" s="49"/>
    </row>
    <row r="102" spans="4:9" ht="12.75">
      <c r="D102" s="49"/>
      <c r="E102" s="49"/>
      <c r="F102" s="49"/>
      <c r="G102" s="49"/>
      <c r="H102" s="49"/>
      <c r="I102" s="49"/>
    </row>
    <row r="103" spans="4:9" ht="12.75">
      <c r="D103" s="49"/>
      <c r="E103" s="49"/>
      <c r="F103" s="49"/>
      <c r="G103" s="49"/>
      <c r="H103" s="49"/>
      <c r="I103" s="49"/>
    </row>
    <row r="104" spans="4:9" ht="12.75">
      <c r="D104" s="49"/>
      <c r="E104" s="49"/>
      <c r="F104" s="49"/>
      <c r="G104" s="49"/>
      <c r="H104" s="49"/>
      <c r="I104" s="49"/>
    </row>
    <row r="105" spans="4:9" ht="12.75">
      <c r="D105" s="49"/>
      <c r="E105" s="49"/>
      <c r="F105" s="49"/>
      <c r="G105" s="49"/>
      <c r="H105" s="49"/>
      <c r="I105" s="49"/>
    </row>
    <row r="106" spans="4:9" ht="12.75">
      <c r="D106" s="49"/>
      <c r="E106" s="49"/>
      <c r="F106" s="49"/>
      <c r="G106" s="49"/>
      <c r="H106" s="49"/>
      <c r="I106" s="49"/>
    </row>
    <row r="107" spans="4:9" ht="12.75">
      <c r="D107" s="49"/>
      <c r="E107" s="49"/>
      <c r="F107" s="49"/>
      <c r="G107" s="49"/>
      <c r="H107" s="49"/>
      <c r="I107" s="49"/>
    </row>
    <row r="108" spans="4:9" ht="12.75">
      <c r="D108" s="49"/>
      <c r="E108" s="49"/>
      <c r="F108" s="49"/>
      <c r="G108" s="49"/>
      <c r="H108" s="49"/>
      <c r="I108" s="49"/>
    </row>
    <row r="109" spans="4:9" ht="12.75">
      <c r="D109" s="49"/>
      <c r="E109" s="49"/>
      <c r="F109" s="49"/>
      <c r="G109" s="49"/>
      <c r="H109" s="49"/>
      <c r="I109" s="49"/>
    </row>
    <row r="110" spans="4:9" ht="12.75">
      <c r="D110" s="49"/>
      <c r="E110" s="49"/>
      <c r="F110" s="49"/>
      <c r="G110" s="49"/>
      <c r="H110" s="49"/>
      <c r="I110" s="49"/>
    </row>
    <row r="111" spans="4:9" ht="12.75">
      <c r="D111" s="49"/>
      <c r="E111" s="49"/>
      <c r="F111" s="49"/>
      <c r="G111" s="49"/>
      <c r="H111" s="49"/>
      <c r="I111" s="49"/>
    </row>
    <row r="112" spans="4:9" ht="12.75">
      <c r="D112" s="49"/>
      <c r="E112" s="49"/>
      <c r="F112" s="49"/>
      <c r="G112" s="49"/>
      <c r="H112" s="49"/>
      <c r="I112" s="49"/>
    </row>
    <row r="113" spans="4:9" ht="12.75">
      <c r="D113" s="49"/>
      <c r="E113" s="49"/>
      <c r="F113" s="49"/>
      <c r="G113" s="49"/>
      <c r="H113" s="49"/>
      <c r="I113" s="49"/>
    </row>
    <row r="114" spans="4:9" ht="12.75">
      <c r="D114" s="49"/>
      <c r="E114" s="49"/>
      <c r="F114" s="49"/>
      <c r="G114" s="49"/>
      <c r="H114" s="49"/>
      <c r="I114" s="49"/>
    </row>
    <row r="115" spans="4:9" ht="12.75">
      <c r="D115" s="49"/>
      <c r="E115" s="49"/>
      <c r="F115" s="49"/>
      <c r="G115" s="49"/>
      <c r="H115" s="49"/>
      <c r="I115" s="49"/>
    </row>
    <row r="116" spans="4:9" ht="12.75">
      <c r="D116" s="49"/>
      <c r="E116" s="49"/>
      <c r="F116" s="49"/>
      <c r="G116" s="49"/>
      <c r="H116" s="49"/>
      <c r="I116" s="49"/>
    </row>
    <row r="117" spans="4:9" ht="12.75">
      <c r="D117" s="49"/>
      <c r="E117" s="49"/>
      <c r="F117" s="49"/>
      <c r="G117" s="49"/>
      <c r="H117" s="49"/>
      <c r="I117" s="49"/>
    </row>
    <row r="118" spans="4:9" ht="12.75">
      <c r="D118" s="49"/>
      <c r="E118" s="49"/>
      <c r="F118" s="49"/>
      <c r="G118" s="49"/>
      <c r="H118" s="49"/>
      <c r="I118" s="49"/>
    </row>
    <row r="119" spans="4:9" ht="12.75">
      <c r="D119" s="49"/>
      <c r="E119" s="49"/>
      <c r="F119" s="49"/>
      <c r="G119" s="49"/>
      <c r="H119" s="49"/>
      <c r="I119" s="49"/>
    </row>
    <row r="120" spans="4:9" ht="12.75">
      <c r="D120" s="49"/>
      <c r="E120" s="49"/>
      <c r="F120" s="49"/>
      <c r="G120" s="49"/>
      <c r="H120" s="49"/>
      <c r="I120" s="49"/>
    </row>
    <row r="121" spans="4:9" ht="12.75">
      <c r="D121" s="49"/>
      <c r="E121" s="49"/>
      <c r="F121" s="49"/>
      <c r="G121" s="49"/>
      <c r="H121" s="49"/>
      <c r="I121" s="49"/>
    </row>
    <row r="122" spans="4:9" ht="12.75">
      <c r="D122" s="49"/>
      <c r="E122" s="49"/>
      <c r="F122" s="49"/>
      <c r="G122" s="49"/>
      <c r="H122" s="49"/>
      <c r="I122" s="49"/>
    </row>
    <row r="123" spans="4:9" ht="12.75">
      <c r="D123" s="49"/>
      <c r="E123" s="49"/>
      <c r="F123" s="49"/>
      <c r="G123" s="49"/>
      <c r="H123" s="49"/>
      <c r="I123" s="49"/>
    </row>
    <row r="124" spans="4:9" ht="12.75">
      <c r="D124" s="49"/>
      <c r="E124" s="49"/>
      <c r="F124" s="49"/>
      <c r="G124" s="49"/>
      <c r="H124" s="49"/>
      <c r="I124" s="49"/>
    </row>
    <row r="125" spans="4:9" ht="12.75">
      <c r="D125" s="49"/>
      <c r="E125" s="49"/>
      <c r="F125" s="49"/>
      <c r="G125" s="49"/>
      <c r="H125" s="49"/>
      <c r="I125" s="49"/>
    </row>
    <row r="126" spans="4:9" ht="12.75">
      <c r="D126" s="49"/>
      <c r="E126" s="49"/>
      <c r="F126" s="49"/>
      <c r="G126" s="49"/>
      <c r="H126" s="49"/>
      <c r="I126" s="49"/>
    </row>
    <row r="127" spans="4:9" ht="12.75">
      <c r="D127" s="49"/>
      <c r="E127" s="49"/>
      <c r="F127" s="49"/>
      <c r="G127" s="49"/>
      <c r="H127" s="49"/>
      <c r="I127" s="49"/>
    </row>
    <row r="128" spans="4:9" ht="12.75">
      <c r="D128" s="49"/>
      <c r="E128" s="49"/>
      <c r="F128" s="49"/>
      <c r="G128" s="49"/>
      <c r="H128" s="49"/>
      <c r="I128" s="49"/>
    </row>
    <row r="129" spans="4:9" ht="12.75">
      <c r="D129" s="49"/>
      <c r="E129" s="49"/>
      <c r="F129" s="49"/>
      <c r="G129" s="49"/>
      <c r="H129" s="49"/>
      <c r="I129" s="49"/>
    </row>
    <row r="130" spans="4:9" ht="12.75">
      <c r="D130" s="49"/>
      <c r="E130" s="49"/>
      <c r="F130" s="49"/>
      <c r="G130" s="49"/>
      <c r="H130" s="49"/>
      <c r="I130" s="49"/>
    </row>
    <row r="131" spans="4:9" ht="12.75">
      <c r="D131" s="49"/>
      <c r="E131" s="49"/>
      <c r="F131" s="49"/>
      <c r="G131" s="49"/>
      <c r="H131" s="49"/>
      <c r="I131" s="49"/>
    </row>
    <row r="132" spans="4:9" ht="12.75">
      <c r="D132" s="49"/>
      <c r="E132" s="49"/>
      <c r="F132" s="49"/>
      <c r="G132" s="49"/>
      <c r="H132" s="49"/>
      <c r="I132" s="49"/>
    </row>
    <row r="133" spans="4:9" ht="12.75">
      <c r="D133" s="49"/>
      <c r="E133" s="49"/>
      <c r="F133" s="49"/>
      <c r="G133" s="49"/>
      <c r="H133" s="49"/>
      <c r="I133" s="49"/>
    </row>
    <row r="134" spans="4:9" ht="12.75">
      <c r="D134" s="49"/>
      <c r="E134" s="49"/>
      <c r="F134" s="49"/>
      <c r="G134" s="49"/>
      <c r="H134" s="49"/>
      <c r="I134" s="49"/>
    </row>
    <row r="135" spans="4:9" ht="12.75">
      <c r="D135" s="49"/>
      <c r="E135" s="49"/>
      <c r="F135" s="49"/>
      <c r="G135" s="49"/>
      <c r="H135" s="49"/>
      <c r="I135" s="49"/>
    </row>
    <row r="136" spans="4:9" ht="12.75">
      <c r="D136" s="49"/>
      <c r="E136" s="49"/>
      <c r="F136" s="49"/>
      <c r="G136" s="49"/>
      <c r="H136" s="49"/>
      <c r="I136" s="49"/>
    </row>
    <row r="137" spans="4:9" ht="12.75">
      <c r="D137" s="49"/>
      <c r="E137" s="49"/>
      <c r="F137" s="49"/>
      <c r="G137" s="49"/>
      <c r="H137" s="49"/>
      <c r="I137" s="49"/>
    </row>
    <row r="138" spans="4:9" ht="12.75">
      <c r="D138" s="49"/>
      <c r="E138" s="49"/>
      <c r="F138" s="49"/>
      <c r="G138" s="49"/>
      <c r="H138" s="49"/>
      <c r="I138" s="49"/>
    </row>
    <row r="139" spans="4:9" ht="12.75">
      <c r="D139" s="49"/>
      <c r="E139" s="49"/>
      <c r="F139" s="49"/>
      <c r="G139" s="49"/>
      <c r="H139" s="49"/>
      <c r="I139" s="49"/>
    </row>
    <row r="140" spans="4:9" ht="12.75">
      <c r="D140" s="49"/>
      <c r="E140" s="49"/>
      <c r="F140" s="49"/>
      <c r="G140" s="49"/>
      <c r="H140" s="49"/>
      <c r="I140" s="49"/>
    </row>
    <row r="141" spans="4:9" ht="12.75">
      <c r="D141" s="49"/>
      <c r="E141" s="49"/>
      <c r="F141" s="49"/>
      <c r="G141" s="49"/>
      <c r="H141" s="49"/>
      <c r="I141" s="49"/>
    </row>
    <row r="142" spans="4:9" ht="12.75">
      <c r="D142" s="49"/>
      <c r="E142" s="49"/>
      <c r="F142" s="49"/>
      <c r="G142" s="49"/>
      <c r="H142" s="49"/>
      <c r="I142" s="49"/>
    </row>
    <row r="143" spans="4:9" ht="12.75">
      <c r="D143" s="49"/>
      <c r="E143" s="49"/>
      <c r="F143" s="49"/>
      <c r="G143" s="49"/>
      <c r="H143" s="49"/>
      <c r="I143" s="49"/>
    </row>
    <row r="144" spans="4:9" ht="12.75">
      <c r="D144" s="49"/>
      <c r="E144" s="49"/>
      <c r="F144" s="49"/>
      <c r="G144" s="49"/>
      <c r="H144" s="49"/>
      <c r="I144" s="49"/>
    </row>
    <row r="145" spans="4:9" ht="12.75">
      <c r="D145" s="49"/>
      <c r="E145" s="49"/>
      <c r="F145" s="49"/>
      <c r="G145" s="49"/>
      <c r="H145" s="49"/>
      <c r="I145" s="49"/>
    </row>
    <row r="146" spans="4:9" ht="12.75">
      <c r="D146" s="49"/>
      <c r="E146" s="49"/>
      <c r="F146" s="49"/>
      <c r="G146" s="49"/>
      <c r="H146" s="49"/>
      <c r="I146" s="49"/>
    </row>
    <row r="147" spans="4:9" ht="12.75">
      <c r="D147" s="49"/>
      <c r="E147" s="49"/>
      <c r="F147" s="49"/>
      <c r="G147" s="49"/>
      <c r="H147" s="49"/>
      <c r="I147" s="49"/>
    </row>
    <row r="148" spans="4:9" ht="12.75">
      <c r="D148" s="49"/>
      <c r="E148" s="49"/>
      <c r="F148" s="49"/>
      <c r="G148" s="49"/>
      <c r="H148" s="49"/>
      <c r="I148" s="49"/>
    </row>
    <row r="149" spans="4:9" ht="12.75">
      <c r="D149" s="49"/>
      <c r="E149" s="49"/>
      <c r="F149" s="49"/>
      <c r="G149" s="49"/>
      <c r="H149" s="49"/>
      <c r="I149" s="49"/>
    </row>
    <row r="150" spans="4:9" ht="12.75">
      <c r="D150" s="49"/>
      <c r="E150" s="49"/>
      <c r="F150" s="49"/>
      <c r="G150" s="49"/>
      <c r="H150" s="49"/>
      <c r="I150" s="49"/>
    </row>
    <row r="151" spans="4:9" ht="12.75">
      <c r="D151" s="49"/>
      <c r="E151" s="49"/>
      <c r="F151" s="49"/>
      <c r="G151" s="49"/>
      <c r="H151" s="49"/>
      <c r="I151" s="49"/>
    </row>
    <row r="152" spans="4:9" ht="12.75">
      <c r="D152" s="49"/>
      <c r="E152" s="49"/>
      <c r="F152" s="49"/>
      <c r="G152" s="49"/>
      <c r="H152" s="49"/>
      <c r="I152" s="49"/>
    </row>
    <row r="153" spans="4:9" ht="12.75">
      <c r="D153" s="49"/>
      <c r="E153" s="49"/>
      <c r="F153" s="49"/>
      <c r="G153" s="49"/>
      <c r="H153" s="49"/>
      <c r="I153" s="49"/>
    </row>
    <row r="154" spans="4:9" ht="12.75">
      <c r="D154" s="49"/>
      <c r="E154" s="49"/>
      <c r="F154" s="49"/>
      <c r="G154" s="49"/>
      <c r="H154" s="49"/>
      <c r="I154" s="49"/>
    </row>
    <row r="155" spans="4:9" ht="12.75">
      <c r="D155" s="49"/>
      <c r="E155" s="49"/>
      <c r="F155" s="49"/>
      <c r="G155" s="49"/>
      <c r="H155" s="49"/>
      <c r="I155" s="49"/>
    </row>
    <row r="156" spans="4:9" ht="12.75">
      <c r="D156" s="49"/>
      <c r="E156" s="49"/>
      <c r="F156" s="49"/>
      <c r="G156" s="49"/>
      <c r="H156" s="49"/>
      <c r="I156" s="49"/>
    </row>
    <row r="157" spans="4:9" ht="12.75">
      <c r="D157" s="49"/>
      <c r="E157" s="49"/>
      <c r="F157" s="49"/>
      <c r="G157" s="49"/>
      <c r="H157" s="49"/>
      <c r="I157" s="49"/>
    </row>
    <row r="158" spans="4:9" ht="12.75">
      <c r="D158" s="49"/>
      <c r="E158" s="49"/>
      <c r="F158" s="49"/>
      <c r="G158" s="49"/>
      <c r="H158" s="49"/>
      <c r="I158" s="49"/>
    </row>
    <row r="159" spans="4:9" ht="12.75">
      <c r="D159" s="49"/>
      <c r="E159" s="49"/>
      <c r="F159" s="49"/>
      <c r="G159" s="49"/>
      <c r="H159" s="49"/>
      <c r="I159" s="49"/>
    </row>
    <row r="160" spans="4:9" ht="12.75">
      <c r="D160" s="49"/>
      <c r="E160" s="49"/>
      <c r="F160" s="49"/>
      <c r="G160" s="49"/>
      <c r="H160" s="49"/>
      <c r="I160" s="49"/>
    </row>
    <row r="161" spans="4:9" ht="12.75">
      <c r="D161" s="49"/>
      <c r="E161" s="49"/>
      <c r="F161" s="49"/>
      <c r="G161" s="49"/>
      <c r="H161" s="49"/>
      <c r="I161" s="49"/>
    </row>
    <row r="162" spans="4:9" ht="12.75">
      <c r="D162" s="49"/>
      <c r="E162" s="49"/>
      <c r="F162" s="49"/>
      <c r="G162" s="49"/>
      <c r="H162" s="49"/>
      <c r="I162" s="49"/>
    </row>
    <row r="163" spans="4:9" ht="12.75">
      <c r="D163" s="49"/>
      <c r="E163" s="49"/>
      <c r="F163" s="49"/>
      <c r="G163" s="49"/>
      <c r="H163" s="49"/>
      <c r="I163" s="49"/>
    </row>
    <row r="164" spans="4:9" ht="12.75">
      <c r="D164" s="49"/>
      <c r="E164" s="49"/>
      <c r="F164" s="49"/>
      <c r="G164" s="49"/>
      <c r="H164" s="49"/>
      <c r="I164" s="49"/>
    </row>
    <row r="165" spans="4:9" ht="12.75">
      <c r="D165" s="49"/>
      <c r="E165" s="49"/>
      <c r="F165" s="49"/>
      <c r="G165" s="49"/>
      <c r="H165" s="49"/>
      <c r="I165" s="49"/>
    </row>
    <row r="166" spans="4:9" ht="12.75">
      <c r="D166" s="49"/>
      <c r="E166" s="49"/>
      <c r="F166" s="49"/>
      <c r="G166" s="49"/>
      <c r="H166" s="49"/>
      <c r="I166" s="49"/>
    </row>
    <row r="167" spans="4:9" ht="12.75">
      <c r="D167" s="49"/>
      <c r="E167" s="49"/>
      <c r="F167" s="49"/>
      <c r="G167" s="49"/>
      <c r="H167" s="49"/>
      <c r="I167" s="49"/>
    </row>
    <row r="168" spans="4:9" ht="12.75">
      <c r="D168" s="49"/>
      <c r="E168" s="49"/>
      <c r="F168" s="49"/>
      <c r="G168" s="49"/>
      <c r="H168" s="49"/>
      <c r="I168" s="49"/>
    </row>
    <row r="169" spans="4:9" ht="12.75">
      <c r="D169" s="49"/>
      <c r="E169" s="49"/>
      <c r="F169" s="49"/>
      <c r="G169" s="49"/>
      <c r="H169" s="49"/>
      <c r="I169" s="49"/>
    </row>
    <row r="170" spans="4:9" ht="12.75">
      <c r="D170" s="49"/>
      <c r="E170" s="49"/>
      <c r="F170" s="49"/>
      <c r="G170" s="49"/>
      <c r="H170" s="49"/>
      <c r="I170" s="49"/>
    </row>
    <row r="171" spans="4:9" ht="12.75">
      <c r="D171" s="49"/>
      <c r="E171" s="49"/>
      <c r="F171" s="49"/>
      <c r="G171" s="49"/>
      <c r="H171" s="49"/>
      <c r="I171" s="49"/>
    </row>
    <row r="172" spans="4:9" ht="12.75">
      <c r="D172" s="49"/>
      <c r="E172" s="49"/>
      <c r="F172" s="49"/>
      <c r="G172" s="49"/>
      <c r="H172" s="49"/>
      <c r="I172" s="49"/>
    </row>
    <row r="173" spans="4:9" ht="12.75">
      <c r="D173" s="49"/>
      <c r="E173" s="49"/>
      <c r="F173" s="49"/>
      <c r="G173" s="49"/>
      <c r="H173" s="49"/>
      <c r="I173" s="49"/>
    </row>
    <row r="174" spans="4:9" ht="12.75">
      <c r="D174" s="49"/>
      <c r="E174" s="49"/>
      <c r="F174" s="49"/>
      <c r="G174" s="49"/>
      <c r="H174" s="49"/>
      <c r="I174" s="49"/>
    </row>
    <row r="175" spans="4:9" ht="12.75">
      <c r="D175" s="49"/>
      <c r="E175" s="49"/>
      <c r="F175" s="49"/>
      <c r="G175" s="49"/>
      <c r="H175" s="49"/>
      <c r="I175" s="49"/>
    </row>
    <row r="176" spans="4:9" ht="12.75">
      <c r="D176" s="49"/>
      <c r="E176" s="49"/>
      <c r="F176" s="49"/>
      <c r="G176" s="49"/>
      <c r="H176" s="49"/>
      <c r="I176" s="49"/>
    </row>
    <row r="177" spans="4:9" ht="12.75">
      <c r="D177" s="49"/>
      <c r="E177" s="49"/>
      <c r="F177" s="49"/>
      <c r="G177" s="49"/>
      <c r="H177" s="49"/>
      <c r="I177" s="49"/>
    </row>
    <row r="178" spans="4:9" ht="12.75">
      <c r="D178" s="49"/>
      <c r="E178" s="49"/>
      <c r="F178" s="49"/>
      <c r="G178" s="49"/>
      <c r="H178" s="49"/>
      <c r="I178" s="49"/>
    </row>
    <row r="179" spans="4:9" ht="12.75">
      <c r="D179" s="49"/>
      <c r="E179" s="49"/>
      <c r="F179" s="49"/>
      <c r="G179" s="49"/>
      <c r="H179" s="49"/>
      <c r="I179" s="49"/>
    </row>
    <row r="180" spans="4:9" ht="12.75">
      <c r="D180" s="49"/>
      <c r="E180" s="49"/>
      <c r="F180" s="49"/>
      <c r="G180" s="49"/>
      <c r="H180" s="49"/>
      <c r="I180" s="49"/>
    </row>
    <row r="181" spans="4:9" ht="12.75">
      <c r="D181" s="49"/>
      <c r="E181" s="49"/>
      <c r="F181" s="49"/>
      <c r="G181" s="49"/>
      <c r="H181" s="49"/>
      <c r="I181" s="49"/>
    </row>
    <row r="182" spans="4:9" ht="12.75">
      <c r="D182" s="49"/>
      <c r="E182" s="49"/>
      <c r="F182" s="49"/>
      <c r="G182" s="49"/>
      <c r="H182" s="49"/>
      <c r="I182" s="49"/>
    </row>
    <row r="183" spans="4:9" ht="12.75">
      <c r="D183" s="49"/>
      <c r="E183" s="49"/>
      <c r="F183" s="49"/>
      <c r="G183" s="49"/>
      <c r="H183" s="49"/>
      <c r="I183" s="49"/>
    </row>
    <row r="184" spans="4:9" ht="12.75">
      <c r="D184" s="49"/>
      <c r="E184" s="49"/>
      <c r="F184" s="49"/>
      <c r="G184" s="49"/>
      <c r="H184" s="49"/>
      <c r="I184" s="49"/>
    </row>
    <row r="185" spans="4:9" ht="12.75">
      <c r="D185" s="49"/>
      <c r="E185" s="49"/>
      <c r="F185" s="49"/>
      <c r="G185" s="49"/>
      <c r="H185" s="49"/>
      <c r="I185" s="49"/>
    </row>
    <row r="186" spans="4:9" ht="12.75">
      <c r="D186" s="49"/>
      <c r="E186" s="49"/>
      <c r="F186" s="49"/>
      <c r="G186" s="49"/>
      <c r="H186" s="49"/>
      <c r="I186" s="49"/>
    </row>
    <row r="187" spans="4:9" ht="12.75">
      <c r="D187" s="49"/>
      <c r="E187" s="49"/>
      <c r="F187" s="49"/>
      <c r="G187" s="49"/>
      <c r="H187" s="49"/>
      <c r="I187" s="49"/>
    </row>
    <row r="188" spans="4:9" ht="12.75">
      <c r="D188" s="49"/>
      <c r="E188" s="49"/>
      <c r="F188" s="49"/>
      <c r="G188" s="49"/>
      <c r="H188" s="49"/>
      <c r="I188" s="49"/>
    </row>
    <row r="189" spans="4:9" ht="12.75">
      <c r="D189" s="49"/>
      <c r="E189" s="49"/>
      <c r="F189" s="49"/>
      <c r="G189" s="49"/>
      <c r="H189" s="49"/>
      <c r="I189" s="49"/>
    </row>
    <row r="190" spans="4:9" ht="12.75">
      <c r="D190" s="49"/>
      <c r="E190" s="49"/>
      <c r="F190" s="49"/>
      <c r="G190" s="49"/>
      <c r="H190" s="49"/>
      <c r="I190" s="49"/>
    </row>
    <row r="191" spans="4:9" ht="12.75">
      <c r="D191" s="49"/>
      <c r="E191" s="49"/>
      <c r="F191" s="49"/>
      <c r="G191" s="49"/>
      <c r="H191" s="49"/>
      <c r="I191" s="49"/>
    </row>
    <row r="192" spans="4:9" ht="12.75">
      <c r="D192" s="49"/>
      <c r="E192" s="49"/>
      <c r="F192" s="49"/>
      <c r="G192" s="49"/>
      <c r="H192" s="49"/>
      <c r="I192" s="49"/>
    </row>
    <row r="193" spans="4:9" ht="12.75">
      <c r="D193" s="49"/>
      <c r="E193" s="49"/>
      <c r="F193" s="49"/>
      <c r="G193" s="49"/>
      <c r="H193" s="49"/>
      <c r="I193" s="49"/>
    </row>
    <row r="194" spans="4:9" ht="12.75">
      <c r="D194" s="49"/>
      <c r="E194" s="49"/>
      <c r="F194" s="49"/>
      <c r="G194" s="49"/>
      <c r="H194" s="49"/>
      <c r="I194" s="49"/>
    </row>
    <row r="195" spans="4:9" ht="12.75">
      <c r="D195" s="49"/>
      <c r="E195" s="49"/>
      <c r="F195" s="49"/>
      <c r="G195" s="49"/>
      <c r="H195" s="49"/>
      <c r="I195" s="49"/>
    </row>
    <row r="196" spans="4:9" ht="12.75">
      <c r="D196" s="49"/>
      <c r="E196" s="49"/>
      <c r="F196" s="49"/>
      <c r="G196" s="49"/>
      <c r="H196" s="49"/>
      <c r="I196" s="49"/>
    </row>
    <row r="197" spans="4:9" ht="12.75">
      <c r="D197" s="49"/>
      <c r="E197" s="49"/>
      <c r="F197" s="49"/>
      <c r="G197" s="49"/>
      <c r="H197" s="49"/>
      <c r="I197" s="49"/>
    </row>
    <row r="198" spans="4:9" ht="12.75">
      <c r="D198" s="49"/>
      <c r="E198" s="49"/>
      <c r="F198" s="49"/>
      <c r="G198" s="49"/>
      <c r="H198" s="49"/>
      <c r="I198" s="49"/>
    </row>
    <row r="199" spans="4:9" ht="12.75">
      <c r="D199" s="49"/>
      <c r="E199" s="49"/>
      <c r="F199" s="49"/>
      <c r="G199" s="49"/>
      <c r="H199" s="49"/>
      <c r="I199" s="49"/>
    </row>
    <row r="200" spans="4:9" ht="12.75">
      <c r="D200" s="49"/>
      <c r="E200" s="49"/>
      <c r="F200" s="49"/>
      <c r="G200" s="49"/>
      <c r="H200" s="49"/>
      <c r="I200" s="49"/>
    </row>
    <row r="201" spans="4:9" ht="12.75">
      <c r="D201" s="49"/>
      <c r="E201" s="49"/>
      <c r="F201" s="49"/>
      <c r="G201" s="49"/>
      <c r="H201" s="49"/>
      <c r="I201" s="49"/>
    </row>
    <row r="202" spans="4:9" ht="12.75">
      <c r="D202" s="49"/>
      <c r="E202" s="49"/>
      <c r="F202" s="49"/>
      <c r="G202" s="49"/>
      <c r="H202" s="49"/>
      <c r="I202" s="49"/>
    </row>
    <row r="203" spans="4:9" ht="12.75">
      <c r="D203" s="49"/>
      <c r="E203" s="49"/>
      <c r="F203" s="49"/>
      <c r="G203" s="49"/>
      <c r="H203" s="49"/>
      <c r="I203" s="49"/>
    </row>
    <row r="204" spans="4:9" ht="12.75">
      <c r="D204" s="49"/>
      <c r="E204" s="49"/>
      <c r="F204" s="49"/>
      <c r="G204" s="49"/>
      <c r="H204" s="49"/>
      <c r="I204" s="49"/>
    </row>
    <row r="205" spans="4:9" ht="12.75">
      <c r="D205" s="49"/>
      <c r="E205" s="49"/>
      <c r="F205" s="49"/>
      <c r="G205" s="49"/>
      <c r="H205" s="49"/>
      <c r="I205" s="49"/>
    </row>
    <row r="206" spans="4:9" ht="12.75">
      <c r="D206" s="49"/>
      <c r="E206" s="49"/>
      <c r="F206" s="49"/>
      <c r="G206" s="49"/>
      <c r="H206" s="49"/>
      <c r="I206" s="49"/>
    </row>
    <row r="207" spans="4:9" ht="12.75">
      <c r="D207" s="49"/>
      <c r="E207" s="49"/>
      <c r="F207" s="49"/>
      <c r="G207" s="49"/>
      <c r="H207" s="49"/>
      <c r="I207" s="49"/>
    </row>
    <row r="208" spans="4:9" ht="12.75">
      <c r="D208" s="49"/>
      <c r="E208" s="49"/>
      <c r="F208" s="49"/>
      <c r="G208" s="49"/>
      <c r="H208" s="49"/>
      <c r="I208" s="49"/>
    </row>
    <row r="209" spans="4:9" ht="12.75">
      <c r="D209" s="49"/>
      <c r="E209" s="49"/>
      <c r="F209" s="49"/>
      <c r="G209" s="49"/>
      <c r="H209" s="49"/>
      <c r="I209" s="49"/>
    </row>
    <row r="210" spans="4:9" ht="12.75">
      <c r="D210" s="49"/>
      <c r="E210" s="49"/>
      <c r="F210" s="49"/>
      <c r="G210" s="49"/>
      <c r="H210" s="49"/>
      <c r="I210" s="49"/>
    </row>
    <row r="211" spans="4:9" ht="12.75">
      <c r="D211" s="49"/>
      <c r="E211" s="49"/>
      <c r="F211" s="49"/>
      <c r="G211" s="49"/>
      <c r="H211" s="49"/>
      <c r="I211" s="49"/>
    </row>
    <row r="212" spans="4:9" ht="12.75">
      <c r="D212" s="49"/>
      <c r="E212" s="49"/>
      <c r="F212" s="49"/>
      <c r="G212" s="49"/>
      <c r="H212" s="49"/>
      <c r="I212" s="49"/>
    </row>
    <row r="213" spans="4:9" ht="12.75">
      <c r="D213" s="49"/>
      <c r="E213" s="49"/>
      <c r="F213" s="49"/>
      <c r="G213" s="49"/>
      <c r="H213" s="49"/>
      <c r="I213" s="49"/>
    </row>
    <row r="214" spans="4:9" ht="12.75">
      <c r="D214" s="49"/>
      <c r="E214" s="49"/>
      <c r="F214" s="49"/>
      <c r="G214" s="49"/>
      <c r="H214" s="49"/>
      <c r="I214" s="49"/>
    </row>
    <row r="215" spans="4:9" ht="12.75">
      <c r="D215" s="49"/>
      <c r="E215" s="49"/>
      <c r="F215" s="49"/>
      <c r="G215" s="49"/>
      <c r="H215" s="49"/>
      <c r="I215" s="49"/>
    </row>
    <row r="216" spans="4:9" ht="12.75">
      <c r="D216" s="49"/>
      <c r="E216" s="49"/>
      <c r="F216" s="49"/>
      <c r="G216" s="49"/>
      <c r="H216" s="49"/>
      <c r="I216" s="49"/>
    </row>
    <row r="217" spans="4:9" ht="12.75">
      <c r="D217" s="49"/>
      <c r="E217" s="49"/>
      <c r="F217" s="49"/>
      <c r="G217" s="49"/>
      <c r="H217" s="49"/>
      <c r="I217" s="49"/>
    </row>
    <row r="218" spans="4:9" ht="12.75">
      <c r="D218" s="49"/>
      <c r="E218" s="49"/>
      <c r="F218" s="49"/>
      <c r="G218" s="49"/>
      <c r="H218" s="49"/>
      <c r="I218" s="49"/>
    </row>
    <row r="219" spans="4:9" ht="12.75">
      <c r="D219" s="49"/>
      <c r="E219" s="49"/>
      <c r="F219" s="49"/>
      <c r="G219" s="49"/>
      <c r="H219" s="49"/>
      <c r="I219" s="49"/>
    </row>
    <row r="220" spans="4:9" ht="12.75">
      <c r="D220" s="49"/>
      <c r="E220" s="49"/>
      <c r="F220" s="49"/>
      <c r="G220" s="49"/>
      <c r="H220" s="49"/>
      <c r="I220" s="49"/>
    </row>
    <row r="221" spans="4:9" ht="12.75">
      <c r="D221" s="49"/>
      <c r="E221" s="49"/>
      <c r="F221" s="49"/>
      <c r="G221" s="49"/>
      <c r="H221" s="49"/>
      <c r="I221" s="49"/>
    </row>
    <row r="222" spans="4:9" ht="12.75">
      <c r="D222" s="49"/>
      <c r="E222" s="49"/>
      <c r="F222" s="49"/>
      <c r="G222" s="49"/>
      <c r="H222" s="49"/>
      <c r="I222" s="49"/>
    </row>
    <row r="223" spans="4:9" ht="12.75">
      <c r="D223" s="49"/>
      <c r="E223" s="49"/>
      <c r="F223" s="49"/>
      <c r="G223" s="49"/>
      <c r="H223" s="49"/>
      <c r="I223" s="49"/>
    </row>
    <row r="224" spans="4:9" ht="12.75">
      <c r="D224" s="49"/>
      <c r="E224" s="49"/>
      <c r="F224" s="49"/>
      <c r="G224" s="49"/>
      <c r="H224" s="49"/>
      <c r="I224" s="49"/>
    </row>
    <row r="225" spans="4:9" ht="12.75">
      <c r="D225" s="49"/>
      <c r="E225" s="49"/>
      <c r="F225" s="49"/>
      <c r="G225" s="49"/>
      <c r="H225" s="49"/>
      <c r="I225" s="49"/>
    </row>
    <row r="226" spans="4:9" ht="12.75">
      <c r="D226" s="49"/>
      <c r="E226" s="49"/>
      <c r="F226" s="49"/>
      <c r="G226" s="49"/>
      <c r="H226" s="49"/>
      <c r="I226" s="49"/>
    </row>
    <row r="227" spans="4:9" ht="12.75">
      <c r="D227" s="49"/>
      <c r="E227" s="49"/>
      <c r="F227" s="49"/>
      <c r="G227" s="49"/>
      <c r="H227" s="49"/>
      <c r="I227" s="49"/>
    </row>
    <row r="228" spans="4:9" ht="12.75">
      <c r="D228" s="49"/>
      <c r="E228" s="49"/>
      <c r="F228" s="49"/>
      <c r="G228" s="49"/>
      <c r="H228" s="49"/>
      <c r="I228" s="49"/>
    </row>
    <row r="229" spans="4:9" ht="12.75">
      <c r="D229" s="49"/>
      <c r="E229" s="49"/>
      <c r="F229" s="49"/>
      <c r="G229" s="49"/>
      <c r="H229" s="49"/>
      <c r="I229" s="49"/>
    </row>
    <row r="230" spans="4:9" ht="12.75">
      <c r="D230" s="49"/>
      <c r="E230" s="49"/>
      <c r="F230" s="49"/>
      <c r="G230" s="49"/>
      <c r="H230" s="49"/>
      <c r="I230" s="49"/>
    </row>
    <row r="231" spans="4:9" ht="12.75">
      <c r="D231" s="49"/>
      <c r="E231" s="49"/>
      <c r="F231" s="49"/>
      <c r="G231" s="49"/>
      <c r="H231" s="49"/>
      <c r="I231" s="49"/>
    </row>
    <row r="232" spans="4:9" ht="12.75">
      <c r="D232" s="49"/>
      <c r="E232" s="49"/>
      <c r="F232" s="49"/>
      <c r="G232" s="49"/>
      <c r="H232" s="49"/>
      <c r="I232" s="49"/>
    </row>
    <row r="233" spans="4:9" ht="12.75">
      <c r="D233" s="49"/>
      <c r="E233" s="49"/>
      <c r="F233" s="49"/>
      <c r="G233" s="49"/>
      <c r="H233" s="49"/>
      <c r="I233" s="49"/>
    </row>
    <row r="234" spans="4:9" ht="12.75">
      <c r="D234" s="49"/>
      <c r="E234" s="49"/>
      <c r="F234" s="49"/>
      <c r="G234" s="49"/>
      <c r="H234" s="49"/>
      <c r="I234" s="49"/>
    </row>
    <row r="235" spans="4:9" ht="12.75">
      <c r="D235" s="49"/>
      <c r="E235" s="49"/>
      <c r="F235" s="49"/>
      <c r="G235" s="49"/>
      <c r="H235" s="49"/>
      <c r="I235" s="49"/>
    </row>
    <row r="236" spans="4:9" ht="12.75">
      <c r="D236" s="49"/>
      <c r="E236" s="49"/>
      <c r="F236" s="49"/>
      <c r="G236" s="49"/>
      <c r="H236" s="49"/>
      <c r="I236" s="49"/>
    </row>
    <row r="237" spans="4:9" ht="12.75">
      <c r="D237" s="49"/>
      <c r="E237" s="49"/>
      <c r="F237" s="49"/>
      <c r="G237" s="49"/>
      <c r="H237" s="49"/>
      <c r="I237" s="49"/>
    </row>
    <row r="238" spans="4:9" ht="12.75">
      <c r="D238" s="49"/>
      <c r="E238" s="49"/>
      <c r="F238" s="49"/>
      <c r="G238" s="49"/>
      <c r="H238" s="49"/>
      <c r="I238" s="49"/>
    </row>
    <row r="239" spans="4:9" ht="12.75">
      <c r="D239" s="49"/>
      <c r="E239" s="49"/>
      <c r="F239" s="49"/>
      <c r="G239" s="49"/>
      <c r="H239" s="49"/>
      <c r="I239" s="49"/>
    </row>
    <row r="240" spans="4:9" ht="12.75">
      <c r="D240" s="49"/>
      <c r="E240" s="49"/>
      <c r="F240" s="49"/>
      <c r="G240" s="49"/>
      <c r="H240" s="49"/>
      <c r="I240" s="49"/>
    </row>
    <row r="241" spans="4:9" ht="12.75">
      <c r="D241" s="49"/>
      <c r="E241" s="49"/>
      <c r="F241" s="49"/>
      <c r="G241" s="49"/>
      <c r="H241" s="49"/>
      <c r="I241" s="49"/>
    </row>
    <row r="242" spans="4:9" ht="12.75">
      <c r="D242" s="49"/>
      <c r="E242" s="49"/>
      <c r="F242" s="49"/>
      <c r="G242" s="49"/>
      <c r="H242" s="49"/>
      <c r="I242" s="49"/>
    </row>
    <row r="243" spans="4:9" ht="12.75">
      <c r="D243" s="49"/>
      <c r="E243" s="49"/>
      <c r="F243" s="49"/>
      <c r="G243" s="49"/>
      <c r="H243" s="49"/>
      <c r="I243" s="49"/>
    </row>
    <row r="244" spans="4:9" ht="12.75">
      <c r="D244" s="49"/>
      <c r="E244" s="49"/>
      <c r="F244" s="49"/>
      <c r="G244" s="49"/>
      <c r="H244" s="49"/>
      <c r="I244" s="49"/>
    </row>
    <row r="245" spans="4:9" ht="12.75">
      <c r="D245" s="49"/>
      <c r="E245" s="49"/>
      <c r="F245" s="49"/>
      <c r="G245" s="49"/>
      <c r="H245" s="49"/>
      <c r="I245" s="49"/>
    </row>
    <row r="246" spans="4:9" ht="12.75">
      <c r="D246" s="49"/>
      <c r="E246" s="49"/>
      <c r="F246" s="49"/>
      <c r="G246" s="49"/>
      <c r="H246" s="49"/>
      <c r="I246" s="49"/>
    </row>
    <row r="247" spans="4:9" ht="12.75">
      <c r="D247" s="49"/>
      <c r="E247" s="49"/>
      <c r="F247" s="49"/>
      <c r="G247" s="49"/>
      <c r="H247" s="49"/>
      <c r="I247" s="49"/>
    </row>
    <row r="248" spans="4:9" ht="12.75">
      <c r="D248" s="49"/>
      <c r="E248" s="49"/>
      <c r="F248" s="49"/>
      <c r="G248" s="49"/>
      <c r="H248" s="49"/>
      <c r="I248" s="49"/>
    </row>
    <row r="249" spans="4:9" ht="12.75">
      <c r="D249" s="49"/>
      <c r="E249" s="49"/>
      <c r="F249" s="49"/>
      <c r="G249" s="49"/>
      <c r="H249" s="49"/>
      <c r="I249" s="49"/>
    </row>
    <row r="250" spans="4:9" ht="12.75">
      <c r="D250" s="49"/>
      <c r="E250" s="49"/>
      <c r="F250" s="49"/>
      <c r="G250" s="49"/>
      <c r="H250" s="49"/>
      <c r="I250" s="49"/>
    </row>
    <row r="251" spans="4:9" ht="12.75">
      <c r="D251" s="49"/>
      <c r="E251" s="49"/>
      <c r="F251" s="49"/>
      <c r="G251" s="49"/>
      <c r="H251" s="49"/>
      <c r="I251" s="49"/>
    </row>
    <row r="252" spans="4:9" ht="12.75">
      <c r="D252" s="49"/>
      <c r="E252" s="49"/>
      <c r="F252" s="49"/>
      <c r="G252" s="49"/>
      <c r="H252" s="49"/>
      <c r="I252" s="49"/>
    </row>
    <row r="253" spans="4:9" ht="12.75">
      <c r="D253" s="49"/>
      <c r="E253" s="49"/>
      <c r="F253" s="49"/>
      <c r="G253" s="49"/>
      <c r="H253" s="49"/>
      <c r="I253" s="49"/>
    </row>
    <row r="254" spans="4:9" ht="12.75">
      <c r="D254" s="49"/>
      <c r="E254" s="49"/>
      <c r="F254" s="49"/>
      <c r="G254" s="49"/>
      <c r="H254" s="49"/>
      <c r="I254" s="49"/>
    </row>
    <row r="255" spans="4:9" ht="12.75">
      <c r="D255" s="49"/>
      <c r="E255" s="49"/>
      <c r="F255" s="49"/>
      <c r="G255" s="49"/>
      <c r="H255" s="49"/>
      <c r="I255" s="49"/>
    </row>
    <row r="256" spans="4:9" ht="12.75">
      <c r="D256" s="49"/>
      <c r="E256" s="49"/>
      <c r="F256" s="49"/>
      <c r="G256" s="49"/>
      <c r="H256" s="49"/>
      <c r="I256" s="49"/>
    </row>
    <row r="257" spans="4:9" ht="12.75">
      <c r="D257" s="49"/>
      <c r="E257" s="49"/>
      <c r="F257" s="49"/>
      <c r="G257" s="49"/>
      <c r="H257" s="49"/>
      <c r="I257" s="49"/>
    </row>
    <row r="258" spans="4:9" ht="12.75">
      <c r="D258" s="49"/>
      <c r="E258" s="49"/>
      <c r="F258" s="49"/>
      <c r="G258" s="49"/>
      <c r="H258" s="49"/>
      <c r="I258" s="49"/>
    </row>
    <row r="259" spans="4:9" ht="12.75">
      <c r="D259" s="49"/>
      <c r="E259" s="49"/>
      <c r="F259" s="49"/>
      <c r="G259" s="49"/>
      <c r="H259" s="49"/>
      <c r="I259" s="49"/>
    </row>
    <row r="260" spans="4:9" ht="12.75">
      <c r="D260" s="49"/>
      <c r="E260" s="49"/>
      <c r="F260" s="49"/>
      <c r="G260" s="49"/>
      <c r="H260" s="49"/>
      <c r="I260" s="49"/>
    </row>
    <row r="261" spans="4:9" ht="12.75">
      <c r="D261" s="49"/>
      <c r="E261" s="49"/>
      <c r="F261" s="49"/>
      <c r="G261" s="49"/>
      <c r="H261" s="49"/>
      <c r="I261" s="49"/>
    </row>
    <row r="262" spans="4:9" ht="12.75">
      <c r="D262" s="49"/>
      <c r="E262" s="49"/>
      <c r="F262" s="49"/>
      <c r="G262" s="49"/>
      <c r="H262" s="49"/>
      <c r="I262" s="49"/>
    </row>
    <row r="263" spans="4:9" ht="12.75">
      <c r="D263" s="49"/>
      <c r="E263" s="49"/>
      <c r="F263" s="49"/>
      <c r="G263" s="49"/>
      <c r="H263" s="49"/>
      <c r="I263" s="49"/>
    </row>
    <row r="264" spans="4:9" ht="12.75">
      <c r="D264" s="49"/>
      <c r="E264" s="49"/>
      <c r="F264" s="49"/>
      <c r="G264" s="49"/>
      <c r="H264" s="49"/>
      <c r="I264" s="49"/>
    </row>
    <row r="265" spans="4:9" ht="12.75">
      <c r="D265" s="49"/>
      <c r="E265" s="49"/>
      <c r="F265" s="49"/>
      <c r="G265" s="49"/>
      <c r="H265" s="49"/>
      <c r="I265" s="49"/>
    </row>
    <row r="266" spans="4:9" ht="12.75">
      <c r="D266" s="49"/>
      <c r="E266" s="49"/>
      <c r="F266" s="49"/>
      <c r="G266" s="49"/>
      <c r="H266" s="49"/>
      <c r="I266" s="49"/>
    </row>
  </sheetData>
  <mergeCells count="9">
    <mergeCell ref="E83:E84"/>
    <mergeCell ref="A83:A84"/>
    <mergeCell ref="B83:B84"/>
    <mergeCell ref="C83:C84"/>
    <mergeCell ref="D83:D84"/>
    <mergeCell ref="I83:I84"/>
    <mergeCell ref="H83:H84"/>
    <mergeCell ref="G83:G84"/>
    <mergeCell ref="F83:F84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88"/>
  <sheetViews>
    <sheetView tabSelected="1" workbookViewId="0" topLeftCell="A1">
      <selection activeCell="N32" sqref="N32"/>
    </sheetView>
  </sheetViews>
  <sheetFormatPr defaultColWidth="9.140625" defaultRowHeight="12.75"/>
  <cols>
    <col min="1" max="1" width="32.00390625" style="79" customWidth="1"/>
    <col min="2" max="2" width="8.421875" style="9" hidden="1" customWidth="1"/>
    <col min="3" max="3" width="8.7109375" style="6" customWidth="1"/>
    <col min="4" max="4" width="7.7109375" style="6" customWidth="1"/>
    <col min="5" max="6" width="7.7109375" style="9" customWidth="1"/>
    <col min="7" max="7" width="9.140625" style="9" customWidth="1"/>
    <col min="8" max="11" width="7.7109375" style="9" customWidth="1"/>
    <col min="12" max="12" width="8.57421875" style="9" customWidth="1"/>
    <col min="13" max="16384" width="9.140625" style="9" customWidth="1"/>
  </cols>
  <sheetData>
    <row r="1" spans="1:12" s="33" customFormat="1" ht="15.75" customHeight="1">
      <c r="A1" s="1" t="s">
        <v>267</v>
      </c>
      <c r="B1" s="41"/>
      <c r="C1" s="9"/>
      <c r="D1" s="9"/>
      <c r="E1" s="9"/>
      <c r="F1" s="9"/>
      <c r="G1" s="9"/>
      <c r="H1" s="41"/>
      <c r="I1" s="41"/>
      <c r="J1" s="41"/>
      <c r="K1" s="41"/>
      <c r="L1" s="41"/>
    </row>
    <row r="2" spans="1:12" s="33" customFormat="1" ht="13.5" customHeight="1">
      <c r="A2" s="41"/>
      <c r="B2" s="41"/>
      <c r="C2" s="9"/>
      <c r="D2" s="9"/>
      <c r="E2" s="9"/>
      <c r="F2" s="9"/>
      <c r="G2" s="9"/>
      <c r="H2" s="41"/>
      <c r="I2" s="41"/>
      <c r="J2" s="41"/>
      <c r="K2" s="41"/>
      <c r="L2" s="41" t="s">
        <v>55</v>
      </c>
    </row>
    <row r="3" spans="1:12" s="33" customFormat="1" ht="13.5" customHeight="1">
      <c r="A3" s="50"/>
      <c r="B3" s="183" t="s">
        <v>56</v>
      </c>
      <c r="C3" s="183" t="s">
        <v>57</v>
      </c>
      <c r="D3" s="184" t="s">
        <v>241</v>
      </c>
      <c r="E3" s="185"/>
      <c r="F3" s="185"/>
      <c r="G3" s="185"/>
      <c r="H3" s="185"/>
      <c r="I3" s="185"/>
      <c r="J3" s="185"/>
      <c r="K3" s="185"/>
      <c r="L3" s="186"/>
    </row>
    <row r="4" spans="1:12" ht="12.75" customHeight="1">
      <c r="A4" s="51"/>
      <c r="B4" s="182"/>
      <c r="C4" s="182"/>
      <c r="D4" s="51" t="s">
        <v>2</v>
      </c>
      <c r="E4" s="51" t="s">
        <v>3</v>
      </c>
      <c r="F4" s="51" t="s">
        <v>240</v>
      </c>
      <c r="G4" s="51" t="s">
        <v>247</v>
      </c>
      <c r="H4" s="51" t="s">
        <v>261</v>
      </c>
      <c r="I4" s="51" t="s">
        <v>268</v>
      </c>
      <c r="J4" s="51" t="s">
        <v>306</v>
      </c>
      <c r="K4" s="51" t="s">
        <v>317</v>
      </c>
      <c r="L4" s="51" t="s">
        <v>58</v>
      </c>
    </row>
    <row r="5" spans="1:12" ht="12.75" customHeight="1">
      <c r="A5" s="7" t="s">
        <v>4</v>
      </c>
      <c r="B5" s="53"/>
      <c r="C5" s="8">
        <v>8806753</v>
      </c>
      <c r="D5" s="8">
        <f aca="true" t="shared" si="0" ref="D5:K5">D6+D14+D15+D16+D19+D20+D21</f>
        <v>681501.602</v>
      </c>
      <c r="E5" s="8">
        <f t="shared" si="0"/>
        <v>722547.894</v>
      </c>
      <c r="F5" s="8">
        <f t="shared" si="0"/>
        <v>698148.12</v>
      </c>
      <c r="G5" s="8">
        <f t="shared" si="0"/>
        <v>696267.039</v>
      </c>
      <c r="H5" s="8">
        <f t="shared" si="0"/>
        <v>697220.5449999999</v>
      </c>
      <c r="I5" s="8">
        <f t="shared" si="0"/>
        <v>690670.5640000001</v>
      </c>
      <c r="J5" s="8">
        <f t="shared" si="0"/>
        <v>621046.5530000001</v>
      </c>
      <c r="K5" s="8">
        <f t="shared" si="0"/>
        <v>605756.705</v>
      </c>
      <c r="L5" s="8">
        <f>SUM(D5:K5)</f>
        <v>5413159.022</v>
      </c>
    </row>
    <row r="6" spans="1:12" s="49" customFormat="1" ht="12.75" customHeight="1">
      <c r="A6" s="54" t="s">
        <v>59</v>
      </c>
      <c r="B6" s="56">
        <v>8956309</v>
      </c>
      <c r="C6" s="56">
        <v>7892266</v>
      </c>
      <c r="D6" s="55">
        <v>624281.851</v>
      </c>
      <c r="E6" s="55">
        <v>620681.97</v>
      </c>
      <c r="F6" s="55">
        <v>641639.858</v>
      </c>
      <c r="G6" s="55">
        <v>644914.891</v>
      </c>
      <c r="H6" s="55">
        <v>637732.568</v>
      </c>
      <c r="I6" s="55">
        <v>628980.651</v>
      </c>
      <c r="J6" s="55">
        <v>615063.123</v>
      </c>
      <c r="K6" s="55">
        <v>598085.445</v>
      </c>
      <c r="L6" s="55">
        <f aca="true" t="shared" si="1" ref="L6:L71">SUM(D6:K6)</f>
        <v>5011380.357</v>
      </c>
    </row>
    <row r="7" spans="1:12" s="14" customFormat="1" ht="12.75" customHeight="1">
      <c r="A7" s="11" t="s">
        <v>60</v>
      </c>
      <c r="B7" s="17"/>
      <c r="C7" s="17"/>
      <c r="D7" s="12">
        <v>7.43</v>
      </c>
      <c r="E7" s="12">
        <v>10.65</v>
      </c>
      <c r="F7" s="12">
        <v>19.84</v>
      </c>
      <c r="G7" s="12">
        <v>17.64</v>
      </c>
      <c r="H7" s="12">
        <v>-0.64</v>
      </c>
      <c r="I7" s="12">
        <v>4.37</v>
      </c>
      <c r="J7" s="12">
        <v>20.63</v>
      </c>
      <c r="K7" s="12">
        <v>5.62</v>
      </c>
      <c r="L7" s="12">
        <f t="shared" si="1"/>
        <v>85.54</v>
      </c>
    </row>
    <row r="8" spans="1:12" s="14" customFormat="1" ht="12.75" customHeight="1">
      <c r="A8" s="11" t="s">
        <v>61</v>
      </c>
      <c r="B8" s="17"/>
      <c r="C8" s="17"/>
      <c r="D8" s="12">
        <v>19589.181</v>
      </c>
      <c r="E8" s="12">
        <v>19524.653</v>
      </c>
      <c r="F8" s="12">
        <v>21206.5</v>
      </c>
      <c r="G8" s="12">
        <v>21601.48</v>
      </c>
      <c r="H8" s="12">
        <v>20859.011</v>
      </c>
      <c r="I8" s="12">
        <v>20332.397</v>
      </c>
      <c r="J8" s="12">
        <v>20093.857</v>
      </c>
      <c r="K8" s="12">
        <v>19597.063</v>
      </c>
      <c r="L8" s="12">
        <f t="shared" si="1"/>
        <v>162804.142</v>
      </c>
    </row>
    <row r="9" spans="1:12" s="14" customFormat="1" ht="12.75" customHeight="1">
      <c r="A9" s="11" t="s">
        <v>62</v>
      </c>
      <c r="B9" s="17"/>
      <c r="C9" s="17"/>
      <c r="D9" s="12">
        <v>10600.769</v>
      </c>
      <c r="E9" s="12">
        <v>11710.219</v>
      </c>
      <c r="F9" s="12">
        <v>12590.485</v>
      </c>
      <c r="G9" s="12">
        <v>12848.738</v>
      </c>
      <c r="H9" s="12">
        <v>13246.5</v>
      </c>
      <c r="I9" s="12">
        <v>13827.571</v>
      </c>
      <c r="J9" s="12">
        <v>14516.106</v>
      </c>
      <c r="K9" s="12">
        <v>15280.024</v>
      </c>
      <c r="L9" s="12">
        <f t="shared" si="1"/>
        <v>104620.412</v>
      </c>
    </row>
    <row r="10" spans="1:12" s="14" customFormat="1" ht="12.75" customHeight="1">
      <c r="A10" s="13" t="s">
        <v>63</v>
      </c>
      <c r="B10" s="17"/>
      <c r="C10" s="17"/>
      <c r="D10" s="12">
        <v>493121.355</v>
      </c>
      <c r="E10" s="12">
        <v>502279.503</v>
      </c>
      <c r="F10" s="12">
        <v>522162.491</v>
      </c>
      <c r="G10" s="12">
        <v>525012.733</v>
      </c>
      <c r="H10" s="12">
        <v>519778.987</v>
      </c>
      <c r="I10" s="12">
        <v>513793.481</v>
      </c>
      <c r="J10" s="12">
        <v>500500.857</v>
      </c>
      <c r="K10" s="12">
        <v>484413.464</v>
      </c>
      <c r="L10" s="12">
        <f t="shared" si="1"/>
        <v>4061062.8710000003</v>
      </c>
    </row>
    <row r="11" spans="1:12" s="14" customFormat="1" ht="12.75" customHeight="1">
      <c r="A11" s="11" t="s">
        <v>64</v>
      </c>
      <c r="B11" s="17"/>
      <c r="C11" s="17"/>
      <c r="D11" s="12">
        <v>107560.708</v>
      </c>
      <c r="E11" s="12">
        <v>111158.031</v>
      </c>
      <c r="F11" s="12">
        <v>108081.041</v>
      </c>
      <c r="G11" s="12">
        <v>104612.174</v>
      </c>
      <c r="H11" s="12">
        <v>100674.949</v>
      </c>
      <c r="I11" s="12">
        <v>91172.446</v>
      </c>
      <c r="J11" s="12">
        <v>88352.163</v>
      </c>
      <c r="K11" s="12">
        <v>85234.633</v>
      </c>
      <c r="L11" s="12">
        <f t="shared" si="1"/>
        <v>796846.1450000001</v>
      </c>
    </row>
    <row r="12" spans="1:12" s="14" customFormat="1" ht="12.75" customHeight="1">
      <c r="A12" s="11" t="s">
        <v>11</v>
      </c>
      <c r="B12" s="17"/>
      <c r="C12" s="17"/>
      <c r="D12" s="12"/>
      <c r="E12" s="12">
        <v>5480.966</v>
      </c>
      <c r="F12" s="12">
        <v>7047.47</v>
      </c>
      <c r="G12" s="12">
        <v>7742.16</v>
      </c>
      <c r="H12" s="12">
        <v>7802.599</v>
      </c>
      <c r="I12" s="12">
        <v>7685.454</v>
      </c>
      <c r="J12" s="12">
        <v>7583.481</v>
      </c>
      <c r="K12" s="12">
        <v>7470.235</v>
      </c>
      <c r="L12" s="12">
        <f t="shared" si="1"/>
        <v>50812.365</v>
      </c>
    </row>
    <row r="13" spans="1:12" s="14" customFormat="1" ht="12.75" customHeight="1">
      <c r="A13" s="11" t="s">
        <v>12</v>
      </c>
      <c r="B13" s="17"/>
      <c r="C13" s="17"/>
      <c r="D13" s="12"/>
      <c r="E13" s="12">
        <v>111.3</v>
      </c>
      <c r="F13" s="12">
        <v>218.05</v>
      </c>
      <c r="G13" s="140">
        <v>0</v>
      </c>
      <c r="H13" s="12">
        <v>366.8</v>
      </c>
      <c r="I13" s="12">
        <v>431.2</v>
      </c>
      <c r="J13" s="12">
        <v>489.65</v>
      </c>
      <c r="K13" s="12">
        <v>535.15</v>
      </c>
      <c r="L13" s="12">
        <f t="shared" si="1"/>
        <v>2152.15</v>
      </c>
    </row>
    <row r="14" spans="1:12" s="14" customFormat="1" ht="12.75" customHeight="1">
      <c r="A14" s="13" t="s">
        <v>65</v>
      </c>
      <c r="B14" s="57"/>
      <c r="C14" s="58"/>
      <c r="D14" s="12">
        <v>87.857</v>
      </c>
      <c r="E14" s="12">
        <v>134.711</v>
      </c>
      <c r="F14" s="12">
        <v>192.41</v>
      </c>
      <c r="G14" s="12">
        <v>265.397</v>
      </c>
      <c r="H14" s="12">
        <v>259.933</v>
      </c>
      <c r="I14" s="12">
        <v>238.917</v>
      </c>
      <c r="J14" s="12">
        <v>272.904</v>
      </c>
      <c r="K14" s="12">
        <f>288.377</f>
        <v>288.377</v>
      </c>
      <c r="L14" s="12">
        <f t="shared" si="1"/>
        <v>1740.5059999999999</v>
      </c>
    </row>
    <row r="15" spans="1:13" s="43" customFormat="1" ht="12.75" customHeight="1">
      <c r="A15" s="16" t="s">
        <v>66</v>
      </c>
      <c r="B15" s="17">
        <v>23400</v>
      </c>
      <c r="C15" s="17">
        <v>23400</v>
      </c>
      <c r="D15" s="12">
        <f>3818.412+1831.007</f>
        <v>5649.419</v>
      </c>
      <c r="E15" s="12">
        <f>3959.458+1648.134</f>
        <v>5607.592000000001</v>
      </c>
      <c r="F15" s="12">
        <f>3949.774+1427.078</f>
        <v>5376.852</v>
      </c>
      <c r="G15" s="12">
        <f>3944.593+1473.158</f>
        <v>5417.751</v>
      </c>
      <c r="H15" s="12">
        <f>4082.9+1537.144</f>
        <v>5620.044</v>
      </c>
      <c r="I15" s="12">
        <f>4082.901+1537.144</f>
        <v>5620.045</v>
      </c>
      <c r="J15" s="12">
        <f>4288.17</f>
        <v>4288.17</v>
      </c>
      <c r="K15" s="12">
        <f>4543.477+1929.857</f>
        <v>6473.334</v>
      </c>
      <c r="L15" s="12">
        <f t="shared" si="1"/>
        <v>44053.207</v>
      </c>
      <c r="M15" s="201">
        <f>7821-K15</f>
        <v>1347.6660000000002</v>
      </c>
    </row>
    <row r="16" spans="1:13" s="14" customFormat="1" ht="12.75" customHeight="1">
      <c r="A16" s="138" t="s">
        <v>67</v>
      </c>
      <c r="B16" s="139">
        <v>375587</v>
      </c>
      <c r="C16" s="139">
        <v>375587</v>
      </c>
      <c r="D16" s="137">
        <v>41010</v>
      </c>
      <c r="E16" s="137">
        <v>40302.621</v>
      </c>
      <c r="F16" s="137">
        <v>38424</v>
      </c>
      <c r="G16" s="137">
        <v>32710</v>
      </c>
      <c r="H16" s="137">
        <v>40376</v>
      </c>
      <c r="I16" s="137">
        <v>42507.751</v>
      </c>
      <c r="J16" s="137">
        <v>1215.431</v>
      </c>
      <c r="K16" s="137">
        <v>676.124</v>
      </c>
      <c r="L16" s="137">
        <f t="shared" si="1"/>
        <v>237221.927</v>
      </c>
      <c r="M16" s="202">
        <f>K16-580</f>
        <v>96.12400000000002</v>
      </c>
    </row>
    <row r="17" spans="1:12" s="14" customFormat="1" ht="13.5" customHeight="1" hidden="1">
      <c r="A17" s="16" t="s">
        <v>68</v>
      </c>
      <c r="B17" s="17"/>
      <c r="C17" s="17"/>
      <c r="D17" s="18">
        <v>40674</v>
      </c>
      <c r="E17" s="18">
        <v>39495</v>
      </c>
      <c r="F17" s="18">
        <v>34890</v>
      </c>
      <c r="G17" s="18">
        <v>25190</v>
      </c>
      <c r="H17" s="18"/>
      <c r="I17" s="18"/>
      <c r="J17" s="18"/>
      <c r="K17" s="18"/>
      <c r="L17" s="18">
        <f t="shared" si="1"/>
        <v>140249</v>
      </c>
    </row>
    <row r="18" spans="1:12" s="14" customFormat="1" ht="13.5" customHeight="1" hidden="1">
      <c r="A18" s="11" t="s">
        <v>69</v>
      </c>
      <c r="B18" s="17"/>
      <c r="C18" s="17"/>
      <c r="D18" s="18">
        <v>335</v>
      </c>
      <c r="E18" s="18">
        <v>807.621</v>
      </c>
      <c r="F18" s="18">
        <v>3534</v>
      </c>
      <c r="G18" s="18">
        <v>3641</v>
      </c>
      <c r="H18" s="18"/>
      <c r="I18" s="18"/>
      <c r="J18" s="18"/>
      <c r="K18" s="18"/>
      <c r="L18" s="18">
        <f t="shared" si="1"/>
        <v>8317.621</v>
      </c>
    </row>
    <row r="19" spans="1:12" s="14" customFormat="1" ht="12.75">
      <c r="A19" s="59" t="s">
        <v>70</v>
      </c>
      <c r="B19" s="57">
        <v>81920</v>
      </c>
      <c r="C19" s="57">
        <v>81500</v>
      </c>
      <c r="D19" s="18">
        <v>143.475</v>
      </c>
      <c r="E19" s="18">
        <v>138</v>
      </c>
      <c r="F19" s="18">
        <v>166</v>
      </c>
      <c r="G19" s="18">
        <v>175</v>
      </c>
      <c r="H19" s="18">
        <v>196</v>
      </c>
      <c r="I19" s="18">
        <v>204.8</v>
      </c>
      <c r="J19" s="18">
        <v>206.925</v>
      </c>
      <c r="K19" s="18">
        <v>233.425</v>
      </c>
      <c r="L19" s="18">
        <f t="shared" si="1"/>
        <v>1463.625</v>
      </c>
    </row>
    <row r="20" spans="1:12" s="14" customFormat="1" ht="12.75">
      <c r="A20" s="13" t="s">
        <v>71</v>
      </c>
      <c r="B20" s="57">
        <v>60000</v>
      </c>
      <c r="C20" s="57">
        <v>60000</v>
      </c>
      <c r="D20" s="18">
        <v>1713</v>
      </c>
      <c r="E20" s="18">
        <v>44388</v>
      </c>
      <c r="F20" s="18">
        <v>138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f t="shared" si="1"/>
        <v>46239</v>
      </c>
    </row>
    <row r="21" spans="1:12" s="14" customFormat="1" ht="12.75">
      <c r="A21" s="19" t="s">
        <v>244</v>
      </c>
      <c r="B21" s="60">
        <v>167000</v>
      </c>
      <c r="C21" s="60">
        <v>174000</v>
      </c>
      <c r="D21" s="20">
        <v>8616</v>
      </c>
      <c r="E21" s="20">
        <v>11295</v>
      </c>
      <c r="F21" s="20">
        <v>12211</v>
      </c>
      <c r="G21" s="20">
        <v>12784</v>
      </c>
      <c r="H21" s="20">
        <v>13036</v>
      </c>
      <c r="I21" s="20">
        <v>13118.4</v>
      </c>
      <c r="J21" s="20">
        <v>0</v>
      </c>
      <c r="K21" s="20">
        <v>0</v>
      </c>
      <c r="L21" s="20">
        <f t="shared" si="1"/>
        <v>71060.4</v>
      </c>
    </row>
    <row r="22" spans="1:12" s="22" customFormat="1" ht="12">
      <c r="A22" s="21" t="s">
        <v>33</v>
      </c>
      <c r="B22" s="173"/>
      <c r="C22" s="173">
        <f>C23+C24+C29</f>
        <v>16702292</v>
      </c>
      <c r="D22" s="173">
        <f>D23+D24+D29</f>
        <v>1324785.274</v>
      </c>
      <c r="E22" s="173">
        <f aca="true" t="shared" si="2" ref="E22:K22">E23+E24+E29+E40</f>
        <v>1340267.6930000004</v>
      </c>
      <c r="F22" s="173">
        <f t="shared" si="2"/>
        <v>1351477.14</v>
      </c>
      <c r="G22" s="173">
        <f t="shared" si="2"/>
        <v>1353135.539</v>
      </c>
      <c r="H22" s="173">
        <f t="shared" si="2"/>
        <v>1348416.412</v>
      </c>
      <c r="I22" s="173">
        <f t="shared" si="2"/>
        <v>1353774.1169999999</v>
      </c>
      <c r="J22" s="173">
        <f t="shared" si="2"/>
        <v>1347719.9980000001</v>
      </c>
      <c r="K22" s="173">
        <f t="shared" si="2"/>
        <v>1348936.221</v>
      </c>
      <c r="L22" s="173">
        <f t="shared" si="1"/>
        <v>10768512.394000001</v>
      </c>
    </row>
    <row r="23" spans="1:13" s="65" customFormat="1" ht="12.75">
      <c r="A23" s="61" t="s">
        <v>72</v>
      </c>
      <c r="B23" s="62">
        <v>9240008</v>
      </c>
      <c r="C23" s="56">
        <v>9267887</v>
      </c>
      <c r="D23" s="63">
        <f>698255+13268.84</f>
        <v>711523.84</v>
      </c>
      <c r="E23" s="64">
        <f>700418.81+13304.9</f>
        <v>713723.7100000001</v>
      </c>
      <c r="F23" s="64">
        <f>702038.033+11070.323</f>
        <v>713108.356</v>
      </c>
      <c r="G23" s="64">
        <f>703491.66+10525.31</f>
        <v>714016.9700000001</v>
      </c>
      <c r="H23" s="64">
        <f>704427.15+7368.31</f>
        <v>711795.4600000001</v>
      </c>
      <c r="I23" s="64">
        <f>706444.26+7620.52</f>
        <v>714064.78</v>
      </c>
      <c r="J23" s="64">
        <f>702701.2+6903.831</f>
        <v>709605.031</v>
      </c>
      <c r="K23" s="64">
        <f>698273.864+8297.82</f>
        <v>706571.6839999999</v>
      </c>
      <c r="L23" s="64">
        <f t="shared" si="1"/>
        <v>5694409.831</v>
      </c>
      <c r="M23" s="176">
        <f>K23-687726</f>
        <v>18845.683999999892</v>
      </c>
    </row>
    <row r="24" spans="1:13" s="68" customFormat="1" ht="12.75">
      <c r="A24" s="16" t="s">
        <v>73</v>
      </c>
      <c r="B24" s="66">
        <v>6069435</v>
      </c>
      <c r="C24" s="17">
        <v>6999731</v>
      </c>
      <c r="D24" s="67">
        <f>559286.66+1131.373+12964.709</f>
        <v>573382.7420000001</v>
      </c>
      <c r="E24" s="69">
        <f>563352.208+1075.588+17286.93</f>
        <v>581714.726</v>
      </c>
      <c r="F24" s="69">
        <f>564856.96+1460.961+15939.126</f>
        <v>582257.047</v>
      </c>
      <c r="G24" s="69">
        <f>566584.126+986.641+14406.94</f>
        <v>581977.7069999999</v>
      </c>
      <c r="H24" s="69">
        <f>566190.972+986.717+13959.932</f>
        <v>581137.6209999999</v>
      </c>
      <c r="I24" s="69">
        <v>584723.177</v>
      </c>
      <c r="J24" s="69">
        <f>566657.389+925.742+13899.358</f>
        <v>581482.489</v>
      </c>
      <c r="K24" s="69">
        <f>568031.543+795.314+14681.174</f>
        <v>583508.031</v>
      </c>
      <c r="L24" s="69">
        <f t="shared" si="1"/>
        <v>4650183.54</v>
      </c>
      <c r="M24" s="200">
        <f>610849-K24</f>
        <v>27340.96900000004</v>
      </c>
    </row>
    <row r="25" spans="1:12" ht="12.75" hidden="1">
      <c r="A25" s="16" t="s">
        <v>74</v>
      </c>
      <c r="B25" s="70"/>
      <c r="C25" s="17"/>
      <c r="D25" s="18"/>
      <c r="E25" s="67"/>
      <c r="F25" s="67"/>
      <c r="G25" s="67"/>
      <c r="H25" s="67"/>
      <c r="I25" s="67"/>
      <c r="J25" s="67"/>
      <c r="K25" s="67"/>
      <c r="L25" s="67">
        <f t="shared" si="1"/>
        <v>0</v>
      </c>
    </row>
    <row r="26" spans="1:12" ht="12.75" hidden="1">
      <c r="A26" s="24" t="s">
        <v>38</v>
      </c>
      <c r="B26" s="70"/>
      <c r="C26" s="17"/>
      <c r="D26" s="18"/>
      <c r="E26" s="18"/>
      <c r="F26" s="18"/>
      <c r="G26" s="18"/>
      <c r="H26" s="18"/>
      <c r="I26" s="18"/>
      <c r="J26" s="18"/>
      <c r="K26" s="18"/>
      <c r="L26" s="18">
        <f t="shared" si="1"/>
        <v>0</v>
      </c>
    </row>
    <row r="27" spans="1:12" s="68" customFormat="1" ht="12.75" hidden="1">
      <c r="A27" s="16" t="s">
        <v>39</v>
      </c>
      <c r="B27" s="70"/>
      <c r="C27" s="17"/>
      <c r="D27" s="18"/>
      <c r="E27" s="18"/>
      <c r="F27" s="18"/>
      <c r="G27" s="18"/>
      <c r="H27" s="18"/>
      <c r="I27" s="18"/>
      <c r="J27" s="18"/>
      <c r="K27" s="18"/>
      <c r="L27" s="18">
        <f t="shared" si="1"/>
        <v>0</v>
      </c>
    </row>
    <row r="28" spans="1:12" s="68" customFormat="1" ht="12.75" hidden="1">
      <c r="A28" s="24" t="s">
        <v>75</v>
      </c>
      <c r="B28" s="66"/>
      <c r="C28" s="17"/>
      <c r="D28" s="67">
        <v>12964.709</v>
      </c>
      <c r="E28" s="18">
        <v>17286.93</v>
      </c>
      <c r="F28" s="18">
        <v>15939.126</v>
      </c>
      <c r="G28" s="18"/>
      <c r="H28" s="18"/>
      <c r="I28" s="18"/>
      <c r="J28" s="18"/>
      <c r="K28" s="18"/>
      <c r="L28" s="18">
        <f t="shared" si="1"/>
        <v>46190.765</v>
      </c>
    </row>
    <row r="29" spans="1:12" s="68" customFormat="1" ht="12.75">
      <c r="A29" s="148" t="s">
        <v>76</v>
      </c>
      <c r="B29" s="66"/>
      <c r="C29" s="17">
        <v>434674</v>
      </c>
      <c r="D29" s="67">
        <f>D30+D31+D32+D33+D34+D35+D36+D37+D38</f>
        <v>39878.692</v>
      </c>
      <c r="E29" s="67">
        <f aca="true" t="shared" si="3" ref="E29:K29">E30+E31+E33+E34+E35+E36+E37+E38</f>
        <v>35992.424</v>
      </c>
      <c r="F29" s="67">
        <f t="shared" si="3"/>
        <v>28825.946</v>
      </c>
      <c r="G29" s="67">
        <f t="shared" si="3"/>
        <v>28613.321</v>
      </c>
      <c r="H29" s="67">
        <f t="shared" si="3"/>
        <v>28538.739</v>
      </c>
      <c r="I29" s="67">
        <f t="shared" si="3"/>
        <v>29518.484</v>
      </c>
      <c r="J29" s="67">
        <f t="shared" si="3"/>
        <v>30307.154</v>
      </c>
      <c r="K29" s="67">
        <f t="shared" si="3"/>
        <v>31960.730000000003</v>
      </c>
      <c r="L29" s="67">
        <f t="shared" si="1"/>
        <v>253635.49000000002</v>
      </c>
    </row>
    <row r="30" spans="1:12" s="68" customFormat="1" ht="12.75">
      <c r="A30" s="149" t="s">
        <v>41</v>
      </c>
      <c r="B30" s="150"/>
      <c r="C30" s="151"/>
      <c r="D30" s="152">
        <f>7049.799+152.903</f>
        <v>7202.702</v>
      </c>
      <c r="E30" s="152">
        <f>5007.826+225.958</f>
        <v>5233.784</v>
      </c>
      <c r="F30" s="152">
        <f>567.859+422.147</f>
        <v>990.0060000000001</v>
      </c>
      <c r="G30" s="152">
        <f>177.937+28.474</f>
        <v>206.411</v>
      </c>
      <c r="H30" s="152">
        <f>63.32+30.369</f>
        <v>93.689</v>
      </c>
      <c r="I30" s="152">
        <f>57.56+7.504</f>
        <v>65.06400000000001</v>
      </c>
      <c r="J30" s="152">
        <f>54.24+12.714</f>
        <v>66.95400000000001</v>
      </c>
      <c r="K30" s="152">
        <v>60.38</v>
      </c>
      <c r="L30" s="152">
        <f t="shared" si="1"/>
        <v>13918.99</v>
      </c>
    </row>
    <row r="31" spans="1:12" s="68" customFormat="1" ht="12.75">
      <c r="A31" s="25" t="s">
        <v>42</v>
      </c>
      <c r="B31" s="66"/>
      <c r="C31" s="66"/>
      <c r="D31" s="67">
        <v>561.45</v>
      </c>
      <c r="E31" s="67">
        <v>333.62</v>
      </c>
      <c r="F31" s="67">
        <v>214.5</v>
      </c>
      <c r="G31" s="67">
        <v>68.38</v>
      </c>
      <c r="H31" s="67">
        <v>45.9</v>
      </c>
      <c r="I31" s="67">
        <v>22.95</v>
      </c>
      <c r="J31" s="67">
        <v>14.36</v>
      </c>
      <c r="K31" s="67">
        <v>7.65</v>
      </c>
      <c r="L31" s="67">
        <f t="shared" si="1"/>
        <v>1268.8100000000004</v>
      </c>
    </row>
    <row r="32" spans="1:12" s="68" customFormat="1" ht="12.75">
      <c r="A32" s="25" t="s">
        <v>43</v>
      </c>
      <c r="B32" s="66"/>
      <c r="C32" s="66"/>
      <c r="D32" s="67">
        <f>4854.85+62.92</f>
        <v>4917.77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f t="shared" si="1"/>
        <v>4917.77</v>
      </c>
    </row>
    <row r="33" spans="1:13" s="68" customFormat="1" ht="12.75">
      <c r="A33" s="25" t="s">
        <v>44</v>
      </c>
      <c r="B33" s="66"/>
      <c r="C33" s="66"/>
      <c r="D33" s="67">
        <v>16858.76</v>
      </c>
      <c r="E33" s="67">
        <v>18666.88</v>
      </c>
      <c r="F33" s="67">
        <v>17458.94</v>
      </c>
      <c r="G33" s="67">
        <v>18143.09</v>
      </c>
      <c r="H33" s="67">
        <v>18731.86</v>
      </c>
      <c r="I33" s="67">
        <v>19222.37</v>
      </c>
      <c r="J33" s="67">
        <v>19414.24</v>
      </c>
      <c r="K33" s="67">
        <v>21372.04</v>
      </c>
      <c r="L33" s="67">
        <f t="shared" si="1"/>
        <v>149868.18</v>
      </c>
      <c r="M33" s="200">
        <f>20797-K33</f>
        <v>-575.0400000000009</v>
      </c>
    </row>
    <row r="34" spans="1:12" s="68" customFormat="1" ht="12.75">
      <c r="A34" s="25" t="s">
        <v>45</v>
      </c>
      <c r="B34" s="66"/>
      <c r="C34" s="66"/>
      <c r="D34" s="67">
        <v>190.08</v>
      </c>
      <c r="E34" s="67">
        <v>336.83</v>
      </c>
      <c r="F34" s="67">
        <v>193.75</v>
      </c>
      <c r="G34" s="67">
        <v>194.12</v>
      </c>
      <c r="H34" s="67">
        <f>178.4+77.29</f>
        <v>255.69</v>
      </c>
      <c r="I34" s="67">
        <v>252.2</v>
      </c>
      <c r="J34" s="67">
        <v>311.3</v>
      </c>
      <c r="K34" s="67">
        <v>265.88</v>
      </c>
      <c r="L34" s="67">
        <f t="shared" si="1"/>
        <v>1999.85</v>
      </c>
    </row>
    <row r="35" spans="1:12" s="68" customFormat="1" ht="12.75">
      <c r="A35" s="71" t="s">
        <v>46</v>
      </c>
      <c r="B35" s="72"/>
      <c r="C35" s="72"/>
      <c r="D35" s="73">
        <v>115.96</v>
      </c>
      <c r="E35" s="67">
        <v>189.55</v>
      </c>
      <c r="F35" s="67">
        <v>140.49</v>
      </c>
      <c r="G35" s="67">
        <v>138.26</v>
      </c>
      <c r="H35" s="67"/>
      <c r="I35" s="67">
        <v>151.64</v>
      </c>
      <c r="J35" s="67">
        <v>205.16</v>
      </c>
      <c r="K35" s="67">
        <v>196.24</v>
      </c>
      <c r="L35" s="67">
        <f t="shared" si="1"/>
        <v>1137.3</v>
      </c>
    </row>
    <row r="36" spans="1:12" s="68" customFormat="1" ht="12.75">
      <c r="A36" s="71" t="s">
        <v>77</v>
      </c>
      <c r="B36" s="66"/>
      <c r="C36" s="66"/>
      <c r="D36" s="67">
        <v>74.12</v>
      </c>
      <c r="E36" s="73">
        <v>147.28</v>
      </c>
      <c r="F36" s="73">
        <v>53.26</v>
      </c>
      <c r="G36" s="73">
        <v>55.86</v>
      </c>
      <c r="H36" s="73"/>
      <c r="I36" s="73">
        <v>100.56</v>
      </c>
      <c r="J36" s="73">
        <v>106.14</v>
      </c>
      <c r="K36" s="73">
        <v>69.64</v>
      </c>
      <c r="L36" s="73">
        <f t="shared" si="1"/>
        <v>606.86</v>
      </c>
    </row>
    <row r="37" spans="1:12" s="68" customFormat="1" ht="12.75">
      <c r="A37" s="25" t="s">
        <v>48</v>
      </c>
      <c r="B37" s="66"/>
      <c r="C37" s="66"/>
      <c r="D37" s="67">
        <f>2.58+0.87</f>
        <v>3.45</v>
      </c>
      <c r="E37" s="67">
        <v>1.18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7">
        <v>0</v>
      </c>
      <c r="L37" s="67">
        <f t="shared" si="1"/>
        <v>4.63</v>
      </c>
    </row>
    <row r="38" spans="1:12" s="6" customFormat="1" ht="12.75">
      <c r="A38" s="25" t="s">
        <v>49</v>
      </c>
      <c r="B38" s="141"/>
      <c r="C38" s="141"/>
      <c r="D38" s="67">
        <v>9954.4</v>
      </c>
      <c r="E38" s="67">
        <v>11083.3</v>
      </c>
      <c r="F38" s="67">
        <v>9775</v>
      </c>
      <c r="G38" s="67">
        <v>9807.2</v>
      </c>
      <c r="H38" s="67">
        <v>9411.6</v>
      </c>
      <c r="I38" s="67">
        <v>9703.7</v>
      </c>
      <c r="J38" s="67">
        <v>10189</v>
      </c>
      <c r="K38" s="67">
        <v>9988.9</v>
      </c>
      <c r="L38" s="67">
        <f t="shared" si="1"/>
        <v>79913.09999999999</v>
      </c>
    </row>
    <row r="39" spans="1:12" s="33" customFormat="1" ht="12.75" customHeight="1" hidden="1">
      <c r="A39" s="174"/>
      <c r="B39" s="14"/>
      <c r="C39" s="142"/>
      <c r="D39" s="142"/>
      <c r="E39" s="67"/>
      <c r="F39" s="67"/>
      <c r="G39" s="67"/>
      <c r="H39" s="67"/>
      <c r="I39" s="67"/>
      <c r="J39" s="67"/>
      <c r="K39" s="67"/>
      <c r="L39" s="67">
        <f t="shared" si="1"/>
        <v>0</v>
      </c>
    </row>
    <row r="40" spans="1:12" s="33" customFormat="1" ht="12.75" customHeight="1">
      <c r="A40" s="161" t="s">
        <v>251</v>
      </c>
      <c r="B40" s="14"/>
      <c r="C40" s="143"/>
      <c r="D40" s="142"/>
      <c r="E40" s="67">
        <f aca="true" t="shared" si="4" ref="E40:K40">E41+E42+E43+E44+E45+E46</f>
        <v>8836.833</v>
      </c>
      <c r="F40" s="67">
        <f t="shared" si="4"/>
        <v>27285.790999999997</v>
      </c>
      <c r="G40" s="67">
        <f t="shared" si="4"/>
        <v>28527.541000000005</v>
      </c>
      <c r="H40" s="67">
        <f t="shared" si="4"/>
        <v>26944.592</v>
      </c>
      <c r="I40" s="67">
        <f t="shared" si="4"/>
        <v>25467.676</v>
      </c>
      <c r="J40" s="67">
        <f t="shared" si="4"/>
        <v>26325.324</v>
      </c>
      <c r="K40" s="67">
        <f t="shared" si="4"/>
        <v>26895.775999999998</v>
      </c>
      <c r="L40" s="67">
        <f t="shared" si="1"/>
        <v>170283.533</v>
      </c>
    </row>
    <row r="41" spans="1:12" ht="12.75">
      <c r="A41" s="136" t="s">
        <v>50</v>
      </c>
      <c r="B41" s="138"/>
      <c r="C41" s="137"/>
      <c r="D41" s="138"/>
      <c r="E41" s="144">
        <v>3428.843</v>
      </c>
      <c r="F41" s="144">
        <f>13808.815+4883.398</f>
        <v>18692.213</v>
      </c>
      <c r="G41" s="144">
        <f>15470.572+2992.241</f>
        <v>18462.813000000002</v>
      </c>
      <c r="H41" s="144">
        <f>15929.2+1312.552</f>
        <v>17241.752</v>
      </c>
      <c r="I41" s="144">
        <f>16019.544+693.491</f>
        <v>16713.035</v>
      </c>
      <c r="J41" s="144">
        <f>16215.204+872.35</f>
        <v>17087.554</v>
      </c>
      <c r="K41" s="144">
        <f>15852.78+852.866</f>
        <v>16705.646</v>
      </c>
      <c r="L41" s="144">
        <f t="shared" si="1"/>
        <v>108331.856</v>
      </c>
    </row>
    <row r="42" spans="1:12" ht="12.75">
      <c r="A42" s="13" t="s">
        <v>255</v>
      </c>
      <c r="B42" s="11"/>
      <c r="C42" s="18"/>
      <c r="D42" s="11"/>
      <c r="E42" s="67">
        <v>1452.45</v>
      </c>
      <c r="F42" s="67">
        <f>4858.478+890.22</f>
        <v>5748.698</v>
      </c>
      <c r="G42" s="67">
        <f>4774.175+498.58</f>
        <v>5272.755</v>
      </c>
      <c r="H42" s="67">
        <f>4585.32+255.22</f>
        <v>4840.54</v>
      </c>
      <c r="I42" s="67">
        <f>4594.521+98.09</f>
        <v>4692.611</v>
      </c>
      <c r="J42" s="67">
        <f>4591.6+131.75</f>
        <v>4723.35</v>
      </c>
      <c r="K42" s="67">
        <f>4623.27+138.78</f>
        <v>4762.05</v>
      </c>
      <c r="L42" s="67">
        <f t="shared" si="1"/>
        <v>31492.454</v>
      </c>
    </row>
    <row r="43" spans="1:12" ht="12.75">
      <c r="A43" s="13" t="s">
        <v>52</v>
      </c>
      <c r="B43" s="11"/>
      <c r="C43" s="18"/>
      <c r="D43" s="11"/>
      <c r="E43" s="67">
        <f>3711.87+104.39</f>
        <v>3816.2599999999998</v>
      </c>
      <c r="F43" s="67">
        <f>2055.87+281.87</f>
        <v>2337.74</v>
      </c>
      <c r="G43" s="67">
        <f>1816.52+113.713</f>
        <v>1930.233</v>
      </c>
      <c r="H43" s="67">
        <f>1780.97+35.37</f>
        <v>1816.34</v>
      </c>
      <c r="I43" s="67">
        <f>1767.47+25.44</f>
        <v>1792.91</v>
      </c>
      <c r="J43" s="67">
        <f>1732.76+18.72</f>
        <v>1751.48</v>
      </c>
      <c r="K43" s="67">
        <f>1710.39+35.39</f>
        <v>1745.7800000000002</v>
      </c>
      <c r="L43" s="67">
        <f t="shared" si="1"/>
        <v>15190.743</v>
      </c>
    </row>
    <row r="44" spans="1:12" ht="12.75">
      <c r="A44" s="153" t="s">
        <v>252</v>
      </c>
      <c r="B44" s="11"/>
      <c r="C44" s="18"/>
      <c r="D44" s="11"/>
      <c r="E44" s="18">
        <v>24.36</v>
      </c>
      <c r="F44" s="18">
        <f>78.3+48.72</f>
        <v>127.02</v>
      </c>
      <c r="G44" s="18">
        <f>102.66+48.72</f>
        <v>151.38</v>
      </c>
      <c r="H44" s="18">
        <f>113.1+15.66</f>
        <v>128.76</v>
      </c>
      <c r="I44" s="18">
        <f>116.58</f>
        <v>116.58</v>
      </c>
      <c r="J44" s="18">
        <f>118.32+19.14</f>
        <v>137.45999999999998</v>
      </c>
      <c r="K44" s="18">
        <f>121.8+15.66</f>
        <v>137.46</v>
      </c>
      <c r="L44" s="18">
        <f t="shared" si="1"/>
        <v>823.02</v>
      </c>
    </row>
    <row r="45" spans="1:12" ht="12.75">
      <c r="A45" s="153" t="s">
        <v>253</v>
      </c>
      <c r="B45" s="11"/>
      <c r="C45" s="18"/>
      <c r="D45" s="11"/>
      <c r="E45" s="18">
        <v>26.52</v>
      </c>
      <c r="F45" s="67">
        <f>8.84+194.48</f>
        <v>203.32</v>
      </c>
      <c r="G45" s="67">
        <f>539.24+521.56</f>
        <v>1060.8</v>
      </c>
      <c r="H45" s="67">
        <f>698.36+627.64</f>
        <v>1326</v>
      </c>
      <c r="I45" s="67">
        <f>521.56+503.88</f>
        <v>1025.44</v>
      </c>
      <c r="J45" s="67">
        <f>848.64+848.64</f>
        <v>1697.28</v>
      </c>
      <c r="K45" s="67">
        <f>910.52+866.32</f>
        <v>1776.8400000000001</v>
      </c>
      <c r="L45" s="67">
        <f t="shared" si="1"/>
        <v>7116.2</v>
      </c>
    </row>
    <row r="46" spans="1:12" ht="12.75">
      <c r="A46" s="19" t="s">
        <v>254</v>
      </c>
      <c r="B46" s="135"/>
      <c r="C46" s="20"/>
      <c r="D46" s="135"/>
      <c r="E46" s="20">
        <v>88.4</v>
      </c>
      <c r="F46" s="74">
        <f>22.1+154.7</f>
        <v>176.79999999999998</v>
      </c>
      <c r="G46" s="74">
        <f>846.88+802.68</f>
        <v>1649.56</v>
      </c>
      <c r="H46" s="74">
        <f>839.8+751.4</f>
        <v>1591.1999999999998</v>
      </c>
      <c r="I46" s="74">
        <f>552.5+574.6</f>
        <v>1127.1</v>
      </c>
      <c r="J46" s="74">
        <f>464.1*2</f>
        <v>928.2</v>
      </c>
      <c r="K46" s="74">
        <f>928.2+839.8</f>
        <v>1768</v>
      </c>
      <c r="L46" s="74">
        <f t="shared" si="1"/>
        <v>7329.259999999999</v>
      </c>
    </row>
    <row r="47" spans="1:12" ht="12.75">
      <c r="A47" s="26"/>
      <c r="B47" s="14"/>
      <c r="C47" s="27"/>
      <c r="D47" s="14"/>
      <c r="E47" s="27">
        <v>22</v>
      </c>
      <c r="F47" s="162"/>
      <c r="G47" s="162"/>
      <c r="H47" s="162"/>
      <c r="I47" s="162"/>
      <c r="J47" s="162"/>
      <c r="K47" s="162"/>
      <c r="L47" s="162"/>
    </row>
    <row r="48" spans="1:12" s="14" customFormat="1" ht="12.75" customHeight="1">
      <c r="A48" s="26"/>
      <c r="C48" s="27"/>
      <c r="F48" s="162"/>
      <c r="G48" s="162"/>
      <c r="H48" s="162"/>
      <c r="I48" s="162"/>
      <c r="J48" s="162"/>
      <c r="K48" s="162"/>
      <c r="L48" s="162"/>
    </row>
    <row r="49" spans="1:12" s="14" customFormat="1" ht="12.75" customHeight="1">
      <c r="A49" s="163"/>
      <c r="B49" s="164"/>
      <c r="C49" s="27"/>
      <c r="E49" s="27"/>
      <c r="F49" s="162"/>
      <c r="G49" s="162"/>
      <c r="I49" s="41" t="s">
        <v>269</v>
      </c>
      <c r="J49" s="41"/>
      <c r="K49" s="41"/>
      <c r="L49" s="41"/>
    </row>
    <row r="50" spans="1:52" ht="12.75" customHeight="1">
      <c r="A50" s="50"/>
      <c r="B50" s="183" t="s">
        <v>56</v>
      </c>
      <c r="C50" s="183" t="s">
        <v>57</v>
      </c>
      <c r="D50" s="184" t="s">
        <v>241</v>
      </c>
      <c r="E50" s="185"/>
      <c r="F50" s="185"/>
      <c r="G50" s="185"/>
      <c r="H50" s="185"/>
      <c r="I50" s="185"/>
      <c r="J50" s="185"/>
      <c r="K50" s="185"/>
      <c r="L50" s="186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</row>
    <row r="51" spans="1:13" ht="12.75" customHeight="1">
      <c r="A51" s="51"/>
      <c r="B51" s="182"/>
      <c r="C51" s="182"/>
      <c r="D51" s="51" t="s">
        <v>2</v>
      </c>
      <c r="E51" s="51" t="s">
        <v>3</v>
      </c>
      <c r="F51" s="51" t="s">
        <v>240</v>
      </c>
      <c r="G51" s="51" t="s">
        <v>247</v>
      </c>
      <c r="H51" s="51" t="s">
        <v>261</v>
      </c>
      <c r="I51" s="51" t="s">
        <v>268</v>
      </c>
      <c r="J51" s="51" t="s">
        <v>306</v>
      </c>
      <c r="K51" s="51" t="s">
        <v>317</v>
      </c>
      <c r="L51" s="51" t="s">
        <v>58</v>
      </c>
      <c r="M51" s="77"/>
    </row>
    <row r="52" spans="1:52" s="77" customFormat="1" ht="12.75" customHeight="1">
      <c r="A52" s="28" t="s">
        <v>54</v>
      </c>
      <c r="B52" s="8">
        <v>5713101</v>
      </c>
      <c r="C52" s="8">
        <v>5793068</v>
      </c>
      <c r="D52" s="8">
        <f>349503.885+53518.85</f>
        <v>403022.735</v>
      </c>
      <c r="E52" s="76">
        <v>431279.098</v>
      </c>
      <c r="F52" s="76">
        <v>427102.927</v>
      </c>
      <c r="G52" s="76">
        <v>439053.64</v>
      </c>
      <c r="H52" s="165">
        <v>436019.411</v>
      </c>
      <c r="I52" s="165">
        <v>446555.075</v>
      </c>
      <c r="J52" s="165">
        <v>450264.304</v>
      </c>
      <c r="K52" s="165">
        <v>454218.496</v>
      </c>
      <c r="L52" s="165">
        <f t="shared" si="1"/>
        <v>3487515.6859999998</v>
      </c>
      <c r="M52" s="107">
        <f>K52-466798</f>
        <v>-12579.504000000015</v>
      </c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</row>
    <row r="53" spans="1:12" ht="12.75" customHeight="1">
      <c r="A53" s="166" t="s">
        <v>271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</row>
    <row r="54" spans="1:13" ht="12.75" customHeight="1">
      <c r="A54" s="30" t="s">
        <v>272</v>
      </c>
      <c r="B54" s="66"/>
      <c r="C54" s="66"/>
      <c r="D54" s="18">
        <v>25952.067</v>
      </c>
      <c r="E54" s="18">
        <v>39712.418</v>
      </c>
      <c r="F54" s="18">
        <v>38054.55</v>
      </c>
      <c r="G54" s="18">
        <v>40618.646</v>
      </c>
      <c r="H54" s="18">
        <v>39666.672</v>
      </c>
      <c r="I54" s="18">
        <v>41131.99</v>
      </c>
      <c r="J54" s="18">
        <f>39163.734+1262.291</f>
        <v>40426.024999999994</v>
      </c>
      <c r="K54" s="18">
        <v>40841.311</v>
      </c>
      <c r="L54" s="18">
        <f t="shared" si="1"/>
        <v>306403.679</v>
      </c>
      <c r="M54" s="107">
        <f>44442-K54</f>
        <v>3600.6889999999985</v>
      </c>
    </row>
    <row r="55" spans="1:12" ht="12.75" customHeight="1">
      <c r="A55" s="30" t="s">
        <v>273</v>
      </c>
      <c r="B55" s="66"/>
      <c r="C55" s="66"/>
      <c r="D55" s="18">
        <v>3723.902</v>
      </c>
      <c r="E55" s="18">
        <v>4399.651</v>
      </c>
      <c r="F55" s="18">
        <v>4469.006</v>
      </c>
      <c r="G55" s="18">
        <v>4713.197</v>
      </c>
      <c r="H55" s="18">
        <v>4769.47</v>
      </c>
      <c r="I55" s="18">
        <v>4862.707</v>
      </c>
      <c r="J55" s="18">
        <v>4921.05</v>
      </c>
      <c r="K55" s="18">
        <v>4903.179</v>
      </c>
      <c r="L55" s="18">
        <f t="shared" si="1"/>
        <v>36762.162000000004</v>
      </c>
    </row>
    <row r="56" spans="1:13" ht="12.75" customHeight="1">
      <c r="A56" s="30" t="s">
        <v>274</v>
      </c>
      <c r="B56" s="66"/>
      <c r="C56" s="66"/>
      <c r="D56" s="18">
        <v>106069.125</v>
      </c>
      <c r="E56" s="18">
        <v>112185.748</v>
      </c>
      <c r="F56" s="18">
        <v>112244.487</v>
      </c>
      <c r="G56" s="18">
        <v>113570.1</v>
      </c>
      <c r="H56" s="18">
        <v>113743.076</v>
      </c>
      <c r="I56" s="18">
        <v>114887.053</v>
      </c>
      <c r="J56" s="18">
        <f>109497.253+5389.8</f>
        <v>114887.053</v>
      </c>
      <c r="K56" s="18">
        <v>116024.058</v>
      </c>
      <c r="L56" s="18">
        <f t="shared" si="1"/>
        <v>903610.6999999998</v>
      </c>
      <c r="M56" s="107">
        <f>K56-119535</f>
        <v>-3510.9419999999955</v>
      </c>
    </row>
    <row r="57" spans="1:52" ht="12.75" customHeight="1">
      <c r="A57" s="30" t="s">
        <v>275</v>
      </c>
      <c r="B57" s="66"/>
      <c r="C57" s="66"/>
      <c r="D57" s="18">
        <v>26110.878</v>
      </c>
      <c r="E57" s="18">
        <v>23533.048</v>
      </c>
      <c r="F57" s="18">
        <v>23681.143</v>
      </c>
      <c r="G57" s="18">
        <v>23927.9</v>
      </c>
      <c r="H57" s="18">
        <v>24014.1</v>
      </c>
      <c r="I57" s="18">
        <v>24292.4</v>
      </c>
      <c r="J57" s="18">
        <v>24371.7</v>
      </c>
      <c r="K57" s="18">
        <v>24540.7</v>
      </c>
      <c r="L57" s="18">
        <f t="shared" si="1"/>
        <v>194471.86900000004</v>
      </c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</row>
    <row r="58" spans="1:52" ht="12.75" customHeight="1">
      <c r="A58" s="30" t="s">
        <v>276</v>
      </c>
      <c r="B58" s="66"/>
      <c r="C58" s="66"/>
      <c r="D58" s="18">
        <v>46961.629</v>
      </c>
      <c r="E58" s="18">
        <v>44815.7</v>
      </c>
      <c r="F58" s="18">
        <v>44794.171</v>
      </c>
      <c r="G58" s="18">
        <v>45366.7</v>
      </c>
      <c r="H58" s="18">
        <v>45292.576</v>
      </c>
      <c r="I58" s="18">
        <v>45607.18</v>
      </c>
      <c r="J58" s="18">
        <v>45642.401</v>
      </c>
      <c r="K58" s="18">
        <v>45927.1</v>
      </c>
      <c r="L58" s="18">
        <f t="shared" si="1"/>
        <v>364407.457</v>
      </c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</row>
    <row r="59" spans="1:12" s="33" customFormat="1" ht="12.75" customHeight="1">
      <c r="A59" s="30" t="s">
        <v>277</v>
      </c>
      <c r="B59" s="66"/>
      <c r="C59" s="66"/>
      <c r="D59" s="18">
        <v>32924.618</v>
      </c>
      <c r="E59" s="18">
        <v>43763.8</v>
      </c>
      <c r="F59" s="18">
        <v>43692.373</v>
      </c>
      <c r="G59" s="18">
        <v>44199.9</v>
      </c>
      <c r="H59" s="18">
        <v>44362</v>
      </c>
      <c r="I59" s="18">
        <v>44906.4</v>
      </c>
      <c r="J59" s="18">
        <v>44971.1</v>
      </c>
      <c r="K59" s="18">
        <v>45474.658</v>
      </c>
      <c r="L59" s="18">
        <f t="shared" si="1"/>
        <v>344294.849</v>
      </c>
    </row>
    <row r="60" spans="1:12" s="33" customFormat="1" ht="12.75" customHeight="1">
      <c r="A60" s="30" t="s">
        <v>278</v>
      </c>
      <c r="B60" s="66"/>
      <c r="C60" s="66"/>
      <c r="D60" s="18">
        <v>72</v>
      </c>
      <c r="E60" s="18">
        <v>73.2</v>
      </c>
      <c r="F60" s="18">
        <v>76.8</v>
      </c>
      <c r="G60" s="18">
        <v>75.6</v>
      </c>
      <c r="H60" s="18">
        <v>74.4</v>
      </c>
      <c r="I60" s="18">
        <v>81.073</v>
      </c>
      <c r="J60" s="18">
        <v>80.4</v>
      </c>
      <c r="K60" s="18">
        <v>81.6</v>
      </c>
      <c r="L60" s="18">
        <f t="shared" si="1"/>
        <v>615.073</v>
      </c>
    </row>
    <row r="61" spans="1:13" s="33" customFormat="1" ht="12.75" customHeight="1">
      <c r="A61" s="30" t="s">
        <v>279</v>
      </c>
      <c r="B61" s="66"/>
      <c r="C61" s="66"/>
      <c r="D61" s="18">
        <v>244436.497</v>
      </c>
      <c r="E61" s="18">
        <v>230498.421</v>
      </c>
      <c r="F61" s="18">
        <v>229571.166</v>
      </c>
      <c r="G61" s="18">
        <v>232223.481</v>
      </c>
      <c r="H61" s="18">
        <v>232690.887</v>
      </c>
      <c r="I61" s="18">
        <v>232625.924</v>
      </c>
      <c r="J61" s="18">
        <v>230085.579</v>
      </c>
      <c r="K61" s="18">
        <v>239815.806</v>
      </c>
      <c r="L61" s="18">
        <f t="shared" si="1"/>
        <v>1871947.7610000002</v>
      </c>
      <c r="M61" s="178">
        <f>207645-K61</f>
        <v>-32170.80600000001</v>
      </c>
    </row>
    <row r="62" spans="1:12" s="33" customFormat="1" ht="12.75" customHeight="1">
      <c r="A62" s="30" t="s">
        <v>280</v>
      </c>
      <c r="B62" s="66"/>
      <c r="C62" s="66"/>
      <c r="D62" s="18">
        <v>221491.167</v>
      </c>
      <c r="E62" s="18">
        <v>208207.558</v>
      </c>
      <c r="F62" s="18">
        <v>207501.217</v>
      </c>
      <c r="G62" s="18">
        <v>210518.529</v>
      </c>
      <c r="H62" s="18">
        <v>210961.448</v>
      </c>
      <c r="I62" s="18">
        <v>210969.865</v>
      </c>
      <c r="J62" s="18">
        <v>208396.178</v>
      </c>
      <c r="K62" s="18">
        <v>217318.963</v>
      </c>
      <c r="L62" s="18">
        <f t="shared" si="1"/>
        <v>1695364.925</v>
      </c>
    </row>
    <row r="63" spans="1:12" s="33" customFormat="1" ht="12.75" customHeight="1">
      <c r="A63" s="30" t="s">
        <v>281</v>
      </c>
      <c r="B63" s="66"/>
      <c r="C63" s="66"/>
      <c r="D63" s="18">
        <v>14697.03</v>
      </c>
      <c r="E63" s="18">
        <v>13462.267</v>
      </c>
      <c r="F63" s="18">
        <v>13712.208</v>
      </c>
      <c r="G63" s="18">
        <v>13283.004</v>
      </c>
      <c r="H63" s="18">
        <v>13372.775</v>
      </c>
      <c r="I63" s="18">
        <v>13273.276</v>
      </c>
      <c r="J63" s="18">
        <v>13490.715</v>
      </c>
      <c r="K63" s="18">
        <v>14341.413</v>
      </c>
      <c r="L63" s="18">
        <f t="shared" si="1"/>
        <v>109632.688</v>
      </c>
    </row>
    <row r="64" spans="1:12" s="33" customFormat="1" ht="12.75" customHeight="1">
      <c r="A64" s="30" t="s">
        <v>282</v>
      </c>
      <c r="B64" s="66"/>
      <c r="C64" s="66"/>
      <c r="D64" s="18">
        <v>7254.493</v>
      </c>
      <c r="E64" s="18">
        <v>8012.823</v>
      </c>
      <c r="F64" s="18">
        <v>7609.4</v>
      </c>
      <c r="G64" s="18">
        <v>7675.841</v>
      </c>
      <c r="H64" s="18">
        <v>7584.05</v>
      </c>
      <c r="I64" s="18">
        <v>7627.43</v>
      </c>
      <c r="J64" s="18">
        <v>7422.998</v>
      </c>
      <c r="K64" s="18">
        <v>7400.334</v>
      </c>
      <c r="L64" s="18">
        <f t="shared" si="1"/>
        <v>60587.369000000006</v>
      </c>
    </row>
    <row r="65" spans="1:12" s="33" customFormat="1" ht="12.75" customHeight="1">
      <c r="A65" s="30" t="s">
        <v>283</v>
      </c>
      <c r="B65" s="66"/>
      <c r="C65" s="66"/>
      <c r="D65" s="18">
        <v>324.338</v>
      </c>
      <c r="E65" s="18">
        <v>373.338</v>
      </c>
      <c r="F65" s="18">
        <v>303.438</v>
      </c>
      <c r="G65" s="18">
        <v>290.484</v>
      </c>
      <c r="H65" s="18">
        <v>297.192</v>
      </c>
      <c r="I65" s="18">
        <v>300.638</v>
      </c>
      <c r="J65" s="18">
        <v>316.113</v>
      </c>
      <c r="K65" s="18">
        <v>292.481</v>
      </c>
      <c r="L65" s="18">
        <f t="shared" si="1"/>
        <v>2498.022</v>
      </c>
    </row>
    <row r="66" spans="1:12" s="33" customFormat="1" ht="12.75" customHeight="1">
      <c r="A66" s="38" t="s">
        <v>284</v>
      </c>
      <c r="B66" s="78"/>
      <c r="C66" s="66"/>
      <c r="D66" s="18">
        <v>669.469</v>
      </c>
      <c r="E66" s="18">
        <v>442.435</v>
      </c>
      <c r="F66" s="18">
        <v>444.903</v>
      </c>
      <c r="G66" s="18">
        <v>455.623</v>
      </c>
      <c r="H66" s="18">
        <v>475.422</v>
      </c>
      <c r="I66" s="18">
        <v>454.715</v>
      </c>
      <c r="J66" s="18">
        <v>459.575</v>
      </c>
      <c r="K66" s="18">
        <v>462.615</v>
      </c>
      <c r="L66" s="18">
        <f t="shared" si="1"/>
        <v>3864.7569999999996</v>
      </c>
    </row>
    <row r="67" spans="1:12" s="33" customFormat="1" ht="12.75" customHeight="1">
      <c r="A67" s="181" t="s">
        <v>304</v>
      </c>
      <c r="B67" s="179"/>
      <c r="C67" s="168"/>
      <c r="D67" s="168"/>
      <c r="E67" s="168"/>
      <c r="F67" s="168"/>
      <c r="G67" s="168"/>
      <c r="H67" s="168"/>
      <c r="I67" s="168"/>
      <c r="J67" s="168"/>
      <c r="K67" s="168"/>
      <c r="L67" s="168">
        <f t="shared" si="1"/>
        <v>0</v>
      </c>
    </row>
    <row r="68" spans="1:12" s="33" customFormat="1" ht="12.75" customHeight="1">
      <c r="A68" s="182"/>
      <c r="B68" s="180"/>
      <c r="C68" s="20"/>
      <c r="D68" s="20"/>
      <c r="E68" s="20"/>
      <c r="F68" s="20"/>
      <c r="G68" s="20"/>
      <c r="H68" s="20"/>
      <c r="I68" s="20"/>
      <c r="J68" s="20"/>
      <c r="K68" s="20"/>
      <c r="L68" s="20">
        <f t="shared" si="1"/>
        <v>0</v>
      </c>
    </row>
    <row r="69" spans="1:12" s="33" customFormat="1" ht="12.75" customHeight="1">
      <c r="A69" s="44" t="s">
        <v>297</v>
      </c>
      <c r="B69" s="45"/>
      <c r="C69" s="18"/>
      <c r="D69" s="18">
        <v>7025.146</v>
      </c>
      <c r="E69" s="18">
        <v>9654.342</v>
      </c>
      <c r="F69" s="18">
        <v>8189.743</v>
      </c>
      <c r="G69" s="18">
        <v>10218.451</v>
      </c>
      <c r="H69" s="18">
        <v>9295.631</v>
      </c>
      <c r="I69" s="18">
        <v>10638.413</v>
      </c>
      <c r="J69" s="18">
        <v>11369.938</v>
      </c>
      <c r="K69" s="18">
        <v>12230.075</v>
      </c>
      <c r="L69" s="18">
        <f t="shared" si="1"/>
        <v>78621.739</v>
      </c>
    </row>
    <row r="70" spans="1:52" s="33" customFormat="1" ht="12.75" customHeight="1">
      <c r="A70" s="36" t="s">
        <v>298</v>
      </c>
      <c r="B70" s="46"/>
      <c r="C70" s="18"/>
      <c r="D70" s="18">
        <v>2107.042</v>
      </c>
      <c r="E70" s="18">
        <v>8942.851</v>
      </c>
      <c r="F70" s="18">
        <v>7344.461</v>
      </c>
      <c r="G70" s="18">
        <v>9523.046</v>
      </c>
      <c r="H70" s="18">
        <v>8502.576</v>
      </c>
      <c r="I70" s="18">
        <v>9567.339</v>
      </c>
      <c r="J70" s="18">
        <v>10557.385</v>
      </c>
      <c r="K70" s="18">
        <v>11491.278</v>
      </c>
      <c r="L70" s="18">
        <f t="shared" si="1"/>
        <v>68035.978</v>
      </c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</row>
    <row r="71" spans="1:52" s="33" customFormat="1" ht="12.75" customHeight="1">
      <c r="A71" s="36" t="s">
        <v>299</v>
      </c>
      <c r="B71" s="46"/>
      <c r="C71" s="18"/>
      <c r="D71" s="18">
        <v>0</v>
      </c>
      <c r="E71" s="18">
        <v>18</v>
      </c>
      <c r="F71" s="18">
        <v>0</v>
      </c>
      <c r="G71" s="18">
        <v>7.65</v>
      </c>
      <c r="H71" s="18">
        <v>19.604</v>
      </c>
      <c r="I71" s="18">
        <v>0</v>
      </c>
      <c r="J71" s="18">
        <v>9.177</v>
      </c>
      <c r="K71" s="18">
        <v>0</v>
      </c>
      <c r="L71" s="18">
        <f t="shared" si="1"/>
        <v>54.431</v>
      </c>
      <c r="M71" s="65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</row>
    <row r="72" spans="1:52" s="65" customFormat="1" ht="12.75" customHeight="1">
      <c r="A72" s="36" t="s">
        <v>300</v>
      </c>
      <c r="B72" s="46"/>
      <c r="C72" s="18"/>
      <c r="D72" s="18">
        <v>0</v>
      </c>
      <c r="E72" s="18">
        <v>693.491</v>
      </c>
      <c r="F72" s="18">
        <v>845.282</v>
      </c>
      <c r="G72" s="18">
        <v>687.755</v>
      </c>
      <c r="H72" s="18">
        <v>773.451</v>
      </c>
      <c r="I72" s="18">
        <v>1071.074</v>
      </c>
      <c r="J72" s="18">
        <v>803.376</v>
      </c>
      <c r="K72" s="18">
        <v>738.797</v>
      </c>
      <c r="L72" s="18">
        <f>SUM(D72:K72)</f>
        <v>5613.226000000001</v>
      </c>
      <c r="M72" s="49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</row>
    <row r="73" spans="1:52" s="49" customFormat="1" ht="12.75" customHeight="1">
      <c r="A73" s="30" t="s">
        <v>301</v>
      </c>
      <c r="B73" s="46"/>
      <c r="C73" s="18"/>
      <c r="D73" s="18">
        <v>385.661</v>
      </c>
      <c r="E73" s="18">
        <v>264.087</v>
      </c>
      <c r="F73" s="18">
        <v>252.15</v>
      </c>
      <c r="G73" s="18">
        <v>375.475</v>
      </c>
      <c r="H73" s="18">
        <v>285.682</v>
      </c>
      <c r="I73" s="18">
        <v>319.149</v>
      </c>
      <c r="J73" s="18">
        <v>183.674</v>
      </c>
      <c r="K73" s="18">
        <v>196.125</v>
      </c>
      <c r="L73" s="18">
        <f>SUM(D73:K73)</f>
        <v>2262.003</v>
      </c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</row>
    <row r="74" spans="1:12" s="33" customFormat="1" ht="12.75" customHeight="1">
      <c r="A74" s="30" t="s">
        <v>302</v>
      </c>
      <c r="B74" s="46"/>
      <c r="C74" s="18"/>
      <c r="D74" s="18">
        <v>13478.845</v>
      </c>
      <c r="E74" s="18">
        <v>18939.463</v>
      </c>
      <c r="F74" s="18">
        <v>18639.506</v>
      </c>
      <c r="G74" s="18">
        <v>18042.269</v>
      </c>
      <c r="H74" s="18">
        <v>16002.688</v>
      </c>
      <c r="I74" s="18">
        <v>20532.694</v>
      </c>
      <c r="J74" s="18">
        <v>19950.496</v>
      </c>
      <c r="K74" s="18">
        <v>17035.434</v>
      </c>
      <c r="L74" s="18">
        <f>SUM(D74:K74)</f>
        <v>142621.395</v>
      </c>
    </row>
    <row r="75" spans="1:13" ht="12.75" customHeight="1">
      <c r="A75" s="30" t="s">
        <v>303</v>
      </c>
      <c r="B75" s="46"/>
      <c r="C75" s="18"/>
      <c r="D75" s="18">
        <v>11779.131</v>
      </c>
      <c r="E75" s="18">
        <v>15624.968</v>
      </c>
      <c r="F75" s="18">
        <v>15691.072</v>
      </c>
      <c r="G75" s="18">
        <v>19303.774</v>
      </c>
      <c r="H75" s="18">
        <v>19596.99</v>
      </c>
      <c r="I75" s="18">
        <v>21566.556</v>
      </c>
      <c r="J75" s="18">
        <v>28102.322</v>
      </c>
      <c r="K75" s="18">
        <v>23199.734</v>
      </c>
      <c r="L75" s="18">
        <f>SUM(D75:K75)</f>
        <v>154864.54700000002</v>
      </c>
      <c r="M75" s="33"/>
    </row>
    <row r="76" spans="1:12" ht="12.75" customHeight="1">
      <c r="A76" s="169" t="s">
        <v>78</v>
      </c>
      <c r="B76" s="170">
        <f>SUM(B6:B66)</f>
        <v>30686760</v>
      </c>
      <c r="C76" s="76">
        <f aca="true" t="shared" si="5" ref="C76:K76">C5+C22+C52</f>
        <v>31302113</v>
      </c>
      <c r="D76" s="76">
        <f t="shared" si="5"/>
        <v>2409309.611</v>
      </c>
      <c r="E76" s="76">
        <f t="shared" si="5"/>
        <v>2494094.6850000005</v>
      </c>
      <c r="F76" s="76">
        <f t="shared" si="5"/>
        <v>2476728.187</v>
      </c>
      <c r="G76" s="76">
        <f t="shared" si="5"/>
        <v>2488456.2180000003</v>
      </c>
      <c r="H76" s="76">
        <f t="shared" si="5"/>
        <v>2481656.368</v>
      </c>
      <c r="I76" s="76">
        <f t="shared" si="5"/>
        <v>2490999.756</v>
      </c>
      <c r="J76" s="76">
        <f t="shared" si="5"/>
        <v>2419030.8550000004</v>
      </c>
      <c r="K76" s="76">
        <f t="shared" si="5"/>
        <v>2408911.422</v>
      </c>
      <c r="L76" s="76">
        <f>SUM(D76:K76)</f>
        <v>19669187.102</v>
      </c>
    </row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>
      <c r="E88" s="9">
        <v>23</v>
      </c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</sheetData>
  <mergeCells count="8">
    <mergeCell ref="B3:B4"/>
    <mergeCell ref="C3:C4"/>
    <mergeCell ref="D3:L3"/>
    <mergeCell ref="A67:A68"/>
    <mergeCell ref="B67:B68"/>
    <mergeCell ref="B50:B51"/>
    <mergeCell ref="C50:C51"/>
    <mergeCell ref="D50:L50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  <ignoredErrors>
    <ignoredError sqref="G5" evalError="1"/>
    <ignoredError sqref="L6:L2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920"/>
  <sheetViews>
    <sheetView workbookViewId="0" topLeftCell="A86">
      <selection activeCell="D113" sqref="D113"/>
    </sheetView>
  </sheetViews>
  <sheetFormatPr defaultColWidth="9.140625" defaultRowHeight="12.75"/>
  <cols>
    <col min="1" max="1" width="18.00390625" style="79" customWidth="1"/>
    <col min="2" max="2" width="7.28125" style="9" customWidth="1"/>
    <col min="3" max="3" width="9.421875" style="9" customWidth="1"/>
    <col min="4" max="4" width="7.421875" style="9" customWidth="1"/>
    <col min="5" max="5" width="9.421875" style="9" customWidth="1"/>
    <col min="6" max="6" width="7.28125" style="9" customWidth="1"/>
    <col min="7" max="7" width="9.421875" style="9" customWidth="1"/>
    <col min="8" max="8" width="7.7109375" style="9" customWidth="1"/>
    <col min="9" max="9" width="9.421875" style="9" customWidth="1"/>
    <col min="10" max="16384" width="9.140625" style="9" customWidth="1"/>
  </cols>
  <sheetData>
    <row r="1" spans="1:9" s="3" customFormat="1" ht="15" customHeight="1">
      <c r="A1" s="1" t="s">
        <v>176</v>
      </c>
      <c r="B1" s="1"/>
      <c r="C1" s="1"/>
      <c r="D1" s="1"/>
      <c r="E1" s="1"/>
      <c r="F1" s="1"/>
      <c r="G1" s="1"/>
      <c r="H1" s="1"/>
      <c r="I1" s="1"/>
    </row>
    <row r="2" spans="2:9" s="3" customFormat="1" ht="15" customHeight="1">
      <c r="B2" s="1"/>
      <c r="C2" s="1"/>
      <c r="D2" s="1"/>
      <c r="E2" s="1"/>
      <c r="F2" s="1"/>
      <c r="G2" s="1"/>
      <c r="H2" s="1"/>
      <c r="I2" s="1"/>
    </row>
    <row r="3" spans="1:9" s="6" customFormat="1" ht="15" customHeight="1">
      <c r="A3" s="81" t="s">
        <v>318</v>
      </c>
      <c r="B3" s="41"/>
      <c r="C3" s="41"/>
      <c r="D3" s="41"/>
      <c r="E3" s="41"/>
      <c r="F3" s="41"/>
      <c r="I3" s="6" t="s">
        <v>177</v>
      </c>
    </row>
    <row r="4" spans="1:9" s="6" customFormat="1" ht="12.75" customHeight="1">
      <c r="A4" s="82"/>
      <c r="B4" s="187" t="s">
        <v>80</v>
      </c>
      <c r="C4" s="189" t="s">
        <v>305</v>
      </c>
      <c r="D4" s="187" t="s">
        <v>81</v>
      </c>
      <c r="E4" s="189" t="s">
        <v>305</v>
      </c>
      <c r="F4" s="187" t="s">
        <v>82</v>
      </c>
      <c r="G4" s="189" t="s">
        <v>305</v>
      </c>
      <c r="H4" s="187" t="s">
        <v>83</v>
      </c>
      <c r="I4" s="189" t="s">
        <v>305</v>
      </c>
    </row>
    <row r="5" spans="1:9" s="6" customFormat="1" ht="12.75">
      <c r="A5" s="83"/>
      <c r="B5" s="188"/>
      <c r="C5" s="190"/>
      <c r="D5" s="188"/>
      <c r="E5" s="190"/>
      <c r="F5" s="188"/>
      <c r="G5" s="190"/>
      <c r="H5" s="188"/>
      <c r="I5" s="190"/>
    </row>
    <row r="6" spans="1:9" s="6" customFormat="1" ht="12.75">
      <c r="A6" s="84" t="s">
        <v>84</v>
      </c>
      <c r="B6" s="85">
        <v>163648</v>
      </c>
      <c r="C6" s="85">
        <v>97.59774803788258</v>
      </c>
      <c r="D6" s="85">
        <v>193815</v>
      </c>
      <c r="E6" s="85">
        <v>101.49348303074417</v>
      </c>
      <c r="F6" s="85">
        <v>747364</v>
      </c>
      <c r="G6" s="85">
        <v>99.38787207417347</v>
      </c>
      <c r="H6" s="85">
        <v>135354</v>
      </c>
      <c r="I6" s="85">
        <v>100.21471302493632</v>
      </c>
    </row>
    <row r="7" spans="1:9" ht="12.75">
      <c r="A7" s="88" t="s">
        <v>85</v>
      </c>
      <c r="B7" s="89">
        <v>4769</v>
      </c>
      <c r="C7" s="89">
        <v>98.98298048982981</v>
      </c>
      <c r="D7" s="89">
        <v>14735</v>
      </c>
      <c r="E7" s="89">
        <v>100.82107423879576</v>
      </c>
      <c r="F7" s="89">
        <v>80980</v>
      </c>
      <c r="G7" s="89">
        <v>99.06537482873361</v>
      </c>
      <c r="H7" s="97">
        <v>13461</v>
      </c>
      <c r="I7" s="89">
        <v>100.62042158768128</v>
      </c>
    </row>
    <row r="8" spans="1:9" ht="12.75">
      <c r="A8" s="69" t="s">
        <v>86</v>
      </c>
      <c r="B8" s="91">
        <v>378</v>
      </c>
      <c r="C8" s="91">
        <v>104.41988950276244</v>
      </c>
      <c r="D8" s="91">
        <v>1017</v>
      </c>
      <c r="E8" s="91">
        <v>98.07135969141754</v>
      </c>
      <c r="F8" s="91">
        <v>4836</v>
      </c>
      <c r="G8" s="91">
        <v>99.54713874022232</v>
      </c>
      <c r="H8" s="91">
        <v>826</v>
      </c>
      <c r="I8" s="91">
        <v>100.24271844660196</v>
      </c>
    </row>
    <row r="9" spans="1:9" ht="12.75">
      <c r="A9" s="69" t="s">
        <v>87</v>
      </c>
      <c r="B9" s="91">
        <v>941</v>
      </c>
      <c r="C9" s="91">
        <v>99.26160337552743</v>
      </c>
      <c r="D9" s="91">
        <v>2211</v>
      </c>
      <c r="E9" s="91">
        <v>99.19246298788694</v>
      </c>
      <c r="F9" s="91">
        <v>13859</v>
      </c>
      <c r="G9" s="91">
        <v>97.78451986170889</v>
      </c>
      <c r="H9" s="91">
        <v>2419</v>
      </c>
      <c r="I9" s="91">
        <v>100.49854590776901</v>
      </c>
    </row>
    <row r="10" spans="1:9" ht="12.75">
      <c r="A10" s="69" t="s">
        <v>88</v>
      </c>
      <c r="B10" s="91">
        <v>367</v>
      </c>
      <c r="C10" s="91">
        <v>101.94444444444444</v>
      </c>
      <c r="D10" s="91">
        <v>1304</v>
      </c>
      <c r="E10" s="91">
        <v>104.15335463258786</v>
      </c>
      <c r="F10" s="91">
        <v>7424</v>
      </c>
      <c r="G10" s="91">
        <v>100.78740157480314</v>
      </c>
      <c r="H10" s="91">
        <v>1208</v>
      </c>
      <c r="I10" s="91">
        <v>100.08285004142503</v>
      </c>
    </row>
    <row r="11" spans="1:9" ht="12.75">
      <c r="A11" s="69" t="s">
        <v>89</v>
      </c>
      <c r="B11" s="91">
        <v>451</v>
      </c>
      <c r="C11" s="91">
        <v>100.66964285714286</v>
      </c>
      <c r="D11" s="91">
        <v>1443</v>
      </c>
      <c r="E11" s="91">
        <v>101.19214586255258</v>
      </c>
      <c r="F11" s="91">
        <v>13643</v>
      </c>
      <c r="G11" s="91">
        <v>99.97801553568812</v>
      </c>
      <c r="H11" s="91">
        <v>2053</v>
      </c>
      <c r="I11" s="91">
        <v>100.83497053045187</v>
      </c>
    </row>
    <row r="12" spans="1:9" ht="12.75">
      <c r="A12" s="69" t="s">
        <v>90</v>
      </c>
      <c r="B12" s="91">
        <v>791</v>
      </c>
      <c r="C12" s="91">
        <v>97.2939729397294</v>
      </c>
      <c r="D12" s="91">
        <v>1620</v>
      </c>
      <c r="E12" s="91">
        <v>99.4475138121547</v>
      </c>
      <c r="F12" s="91">
        <v>16635</v>
      </c>
      <c r="G12" s="91">
        <v>97.91053560918186</v>
      </c>
      <c r="H12" s="91">
        <v>2412</v>
      </c>
      <c r="I12" s="91">
        <v>100.87829360100375</v>
      </c>
    </row>
    <row r="13" spans="1:9" ht="12.75">
      <c r="A13" s="69" t="s">
        <v>91</v>
      </c>
      <c r="B13" s="91">
        <v>1003</v>
      </c>
      <c r="C13" s="91">
        <v>97.6630963972736</v>
      </c>
      <c r="D13" s="91">
        <v>2582</v>
      </c>
      <c r="E13" s="91">
        <v>105.25886669384428</v>
      </c>
      <c r="F13" s="91">
        <v>8964</v>
      </c>
      <c r="G13" s="91">
        <v>99.61106789643294</v>
      </c>
      <c r="H13" s="91">
        <v>1682</v>
      </c>
      <c r="I13" s="91">
        <v>100.4179104477612</v>
      </c>
    </row>
    <row r="14" spans="1:9" ht="12.75">
      <c r="A14" s="69" t="s">
        <v>92</v>
      </c>
      <c r="B14" s="91">
        <v>470</v>
      </c>
      <c r="C14" s="91">
        <v>97.5103734439834</v>
      </c>
      <c r="D14" s="91">
        <v>2517</v>
      </c>
      <c r="E14" s="91">
        <v>99.05548996458087</v>
      </c>
      <c r="F14" s="91">
        <v>7895</v>
      </c>
      <c r="G14" s="91">
        <v>99.19587887925618</v>
      </c>
      <c r="H14" s="91">
        <v>1388</v>
      </c>
      <c r="I14" s="91">
        <v>100.4341534008683</v>
      </c>
    </row>
    <row r="15" spans="1:9" ht="12.75">
      <c r="A15" s="69" t="s">
        <v>93</v>
      </c>
      <c r="B15" s="91">
        <v>368</v>
      </c>
      <c r="C15" s="91">
        <v>97.35449735449735</v>
      </c>
      <c r="D15" s="91">
        <v>2041</v>
      </c>
      <c r="E15" s="91">
        <v>99.658203125</v>
      </c>
      <c r="F15" s="91">
        <v>7724</v>
      </c>
      <c r="G15" s="91">
        <v>99.62595124467948</v>
      </c>
      <c r="H15" s="91">
        <v>1473</v>
      </c>
      <c r="I15" s="91">
        <v>101.16758241758241</v>
      </c>
    </row>
    <row r="16" spans="1:9" ht="12.75">
      <c r="A16" s="93" t="s">
        <v>94</v>
      </c>
      <c r="B16" s="89">
        <v>12616</v>
      </c>
      <c r="C16" s="89">
        <v>97.46600741656366</v>
      </c>
      <c r="D16" s="89">
        <v>19830</v>
      </c>
      <c r="E16" s="89">
        <v>102.2323039645306</v>
      </c>
      <c r="F16" s="89">
        <v>76607</v>
      </c>
      <c r="G16" s="89">
        <v>99.32578733776758</v>
      </c>
      <c r="H16" s="89">
        <v>12702</v>
      </c>
      <c r="I16" s="89">
        <v>100.41106719367589</v>
      </c>
    </row>
    <row r="17" spans="1:9" ht="12.75">
      <c r="A17" s="69" t="s">
        <v>95</v>
      </c>
      <c r="B17" s="91">
        <v>2935</v>
      </c>
      <c r="C17" s="91">
        <v>99.02159244264507</v>
      </c>
      <c r="D17" s="91">
        <v>5079</v>
      </c>
      <c r="E17" s="91">
        <v>107.2650475184794</v>
      </c>
      <c r="F17" s="91">
        <v>16344</v>
      </c>
      <c r="G17" s="91">
        <v>99.19883466860888</v>
      </c>
      <c r="H17" s="91">
        <v>2689</v>
      </c>
      <c r="I17" s="91">
        <v>100.37327360955581</v>
      </c>
    </row>
    <row r="18" spans="1:9" ht="12.75">
      <c r="A18" s="69" t="s">
        <v>96</v>
      </c>
      <c r="B18" s="91">
        <v>2673</v>
      </c>
      <c r="C18" s="91">
        <v>97.59036144578313</v>
      </c>
      <c r="D18" s="91">
        <v>3561</v>
      </c>
      <c r="E18" s="91">
        <v>100.16877637130801</v>
      </c>
      <c r="F18" s="91">
        <v>13047</v>
      </c>
      <c r="G18" s="91">
        <v>99.18655922152956</v>
      </c>
      <c r="H18" s="91">
        <v>2130</v>
      </c>
      <c r="I18" s="91">
        <v>99.906191369606</v>
      </c>
    </row>
    <row r="19" spans="1:9" ht="12.75">
      <c r="A19" s="69" t="s">
        <v>97</v>
      </c>
      <c r="B19" s="91">
        <v>1217</v>
      </c>
      <c r="C19" s="91">
        <v>97.51602564102564</v>
      </c>
      <c r="D19" s="91">
        <v>1259</v>
      </c>
      <c r="E19" s="91">
        <v>100</v>
      </c>
      <c r="F19" s="91">
        <v>6275</v>
      </c>
      <c r="G19" s="91">
        <v>98.85003150598614</v>
      </c>
      <c r="H19" s="91">
        <v>1096</v>
      </c>
      <c r="I19" s="91">
        <v>100.55045871559633</v>
      </c>
    </row>
    <row r="20" spans="1:9" ht="12.75">
      <c r="A20" s="69" t="s">
        <v>98</v>
      </c>
      <c r="B20" s="91">
        <v>1167</v>
      </c>
      <c r="C20" s="91">
        <v>96.20774938169828</v>
      </c>
      <c r="D20" s="91">
        <v>2394</v>
      </c>
      <c r="E20" s="91">
        <v>100.54598908021839</v>
      </c>
      <c r="F20" s="91">
        <v>8529</v>
      </c>
      <c r="G20" s="91">
        <v>99.63785046728972</v>
      </c>
      <c r="H20" s="91">
        <v>1338</v>
      </c>
      <c r="I20" s="91">
        <v>100.90497737556561</v>
      </c>
    </row>
    <row r="21" spans="1:9" ht="12.75">
      <c r="A21" s="69" t="s">
        <v>99</v>
      </c>
      <c r="B21" s="91">
        <v>1226</v>
      </c>
      <c r="C21" s="91">
        <v>96.15686274509804</v>
      </c>
      <c r="D21" s="91">
        <v>1691</v>
      </c>
      <c r="E21" s="91">
        <v>99.41211052322163</v>
      </c>
      <c r="F21" s="91">
        <v>8336</v>
      </c>
      <c r="G21" s="91">
        <v>99.40376818507035</v>
      </c>
      <c r="H21" s="91">
        <v>1400</v>
      </c>
      <c r="I21" s="91">
        <v>100.14306151645206</v>
      </c>
    </row>
    <row r="22" spans="1:9" ht="12.75">
      <c r="A22" s="69" t="s">
        <v>100</v>
      </c>
      <c r="B22" s="91">
        <v>1199</v>
      </c>
      <c r="C22" s="91">
        <v>97.55899104963385</v>
      </c>
      <c r="D22" s="91">
        <v>1284</v>
      </c>
      <c r="E22" s="91">
        <v>107</v>
      </c>
      <c r="F22" s="91">
        <v>6588</v>
      </c>
      <c r="G22" s="91">
        <v>98.77061469265367</v>
      </c>
      <c r="H22" s="91">
        <v>1117</v>
      </c>
      <c r="I22" s="91">
        <v>99.8212689901698</v>
      </c>
    </row>
    <row r="23" spans="1:9" ht="12.75">
      <c r="A23" s="69" t="s">
        <v>101</v>
      </c>
      <c r="B23" s="91">
        <v>2199</v>
      </c>
      <c r="C23" s="91">
        <v>96.61687170474517</v>
      </c>
      <c r="D23" s="91">
        <v>4562</v>
      </c>
      <c r="E23" s="91">
        <v>99.91239597021463</v>
      </c>
      <c r="F23" s="91">
        <v>17488</v>
      </c>
      <c r="G23" s="91">
        <v>99.74334112815832</v>
      </c>
      <c r="H23" s="91">
        <v>2932</v>
      </c>
      <c r="I23" s="91">
        <v>100.89470061940813</v>
      </c>
    </row>
    <row r="24" spans="1:9" ht="12.75">
      <c r="A24" s="93" t="s">
        <v>102</v>
      </c>
      <c r="B24" s="89">
        <v>9904</v>
      </c>
      <c r="C24" s="89">
        <v>96.66211204372438</v>
      </c>
      <c r="D24" s="89">
        <v>21120</v>
      </c>
      <c r="E24" s="89">
        <v>100.49007945948519</v>
      </c>
      <c r="F24" s="89">
        <v>82247</v>
      </c>
      <c r="G24" s="89">
        <v>99.3909439160856</v>
      </c>
      <c r="H24" s="89">
        <v>13203</v>
      </c>
      <c r="I24" s="89">
        <v>100.44887401095556</v>
      </c>
    </row>
    <row r="25" spans="1:9" ht="12.75">
      <c r="A25" s="69" t="s">
        <v>103</v>
      </c>
      <c r="B25" s="91">
        <v>827</v>
      </c>
      <c r="C25" s="91">
        <v>96.95193434935521</v>
      </c>
      <c r="D25" s="91">
        <v>1439</v>
      </c>
      <c r="E25" s="91">
        <v>101.05337078651687</v>
      </c>
      <c r="F25" s="91">
        <v>5265</v>
      </c>
      <c r="G25" s="91">
        <v>99.64042392127176</v>
      </c>
      <c r="H25" s="91">
        <v>835</v>
      </c>
      <c r="I25" s="91">
        <v>99.88038277511961</v>
      </c>
    </row>
    <row r="26" spans="1:9" ht="12.75">
      <c r="A26" s="69" t="s">
        <v>104</v>
      </c>
      <c r="B26" s="91">
        <v>1162</v>
      </c>
      <c r="C26" s="91">
        <v>96.27174813587406</v>
      </c>
      <c r="D26" s="91">
        <v>1694</v>
      </c>
      <c r="E26" s="91">
        <v>100.4149377593361</v>
      </c>
      <c r="F26" s="91">
        <v>8569</v>
      </c>
      <c r="G26" s="91">
        <v>100</v>
      </c>
      <c r="H26" s="91">
        <v>1287</v>
      </c>
      <c r="I26" s="91">
        <v>100.39001560062401</v>
      </c>
    </row>
    <row r="27" spans="1:9" ht="12.75">
      <c r="A27" s="69" t="s">
        <v>105</v>
      </c>
      <c r="B27" s="91">
        <v>497</v>
      </c>
      <c r="C27" s="91">
        <v>98.0276134122288</v>
      </c>
      <c r="D27" s="91">
        <v>812</v>
      </c>
      <c r="E27" s="91">
        <v>96.43705463182897</v>
      </c>
      <c r="F27" s="91">
        <v>3617</v>
      </c>
      <c r="G27" s="91">
        <v>98.71724890829694</v>
      </c>
      <c r="H27" s="91">
        <v>498</v>
      </c>
      <c r="I27" s="91">
        <v>100.40322580645163</v>
      </c>
    </row>
    <row r="28" spans="1:9" ht="12.75">
      <c r="A28" s="69" t="s">
        <v>106</v>
      </c>
      <c r="B28" s="91">
        <v>839</v>
      </c>
      <c r="C28" s="91">
        <v>98.24355971896955</v>
      </c>
      <c r="D28" s="91">
        <v>1788</v>
      </c>
      <c r="E28" s="91">
        <v>100.8460236886633</v>
      </c>
      <c r="F28" s="91">
        <v>8287</v>
      </c>
      <c r="G28" s="91">
        <v>99.8433734939759</v>
      </c>
      <c r="H28" s="91">
        <v>1245</v>
      </c>
      <c r="I28" s="91">
        <v>99.6</v>
      </c>
    </row>
    <row r="29" spans="1:9" ht="12.75">
      <c r="A29" s="69" t="s">
        <v>107</v>
      </c>
      <c r="B29" s="91">
        <v>1254</v>
      </c>
      <c r="C29" s="91">
        <v>96.16564417177914</v>
      </c>
      <c r="D29" s="91">
        <v>1860</v>
      </c>
      <c r="E29" s="91">
        <v>101.80623973727423</v>
      </c>
      <c r="F29" s="91">
        <v>6298</v>
      </c>
      <c r="G29" s="91">
        <v>99.65189873417721</v>
      </c>
      <c r="H29" s="91">
        <v>1065</v>
      </c>
      <c r="I29" s="91">
        <v>102.10930009587729</v>
      </c>
    </row>
    <row r="30" spans="1:9" ht="12.75">
      <c r="A30" s="69" t="s">
        <v>108</v>
      </c>
      <c r="B30" s="91">
        <v>1201</v>
      </c>
      <c r="C30" s="91">
        <v>94.56692913385827</v>
      </c>
      <c r="D30" s="91">
        <v>3668</v>
      </c>
      <c r="E30" s="91">
        <v>100.16384489350081</v>
      </c>
      <c r="F30" s="91">
        <v>9375</v>
      </c>
      <c r="G30" s="91">
        <v>99.29040457530184</v>
      </c>
      <c r="H30" s="91">
        <v>1586</v>
      </c>
      <c r="I30" s="91">
        <v>99.56057752667921</v>
      </c>
    </row>
    <row r="31" spans="1:9" ht="12.75">
      <c r="A31" s="69" t="s">
        <v>109</v>
      </c>
      <c r="B31" s="91">
        <v>2539</v>
      </c>
      <c r="C31" s="91">
        <v>97.95524691358025</v>
      </c>
      <c r="D31" s="91">
        <v>4805</v>
      </c>
      <c r="E31" s="91">
        <v>100.77600671140941</v>
      </c>
      <c r="F31" s="91">
        <v>19200</v>
      </c>
      <c r="G31" s="91">
        <v>99.08654590493884</v>
      </c>
      <c r="H31" s="91">
        <v>3087</v>
      </c>
      <c r="I31" s="91">
        <v>100.16223231667749</v>
      </c>
    </row>
    <row r="32" spans="1:9" ht="12.75">
      <c r="A32" s="69" t="s">
        <v>110</v>
      </c>
      <c r="B32" s="91">
        <v>503</v>
      </c>
      <c r="C32" s="91">
        <v>92.80442804428044</v>
      </c>
      <c r="D32" s="91">
        <v>2297</v>
      </c>
      <c r="E32" s="91">
        <v>99.91300565463244</v>
      </c>
      <c r="F32" s="91">
        <v>6386</v>
      </c>
      <c r="G32" s="91">
        <v>99.43942696979134</v>
      </c>
      <c r="H32" s="91">
        <v>1124</v>
      </c>
      <c r="I32" s="91">
        <v>100.71684587813621</v>
      </c>
    </row>
    <row r="33" spans="1:9" ht="12.75">
      <c r="A33" s="88" t="s">
        <v>111</v>
      </c>
      <c r="B33" s="91">
        <v>1082</v>
      </c>
      <c r="C33" s="91">
        <v>96.86660698299015</v>
      </c>
      <c r="D33" s="91">
        <v>2757</v>
      </c>
      <c r="E33" s="91">
        <v>100.80438756855577</v>
      </c>
      <c r="F33" s="91">
        <v>15250</v>
      </c>
      <c r="G33" s="91">
        <v>99.19989592142068</v>
      </c>
      <c r="H33" s="91">
        <v>2476</v>
      </c>
      <c r="I33" s="91">
        <v>101.22649223221588</v>
      </c>
    </row>
    <row r="34" spans="1:9" ht="12.75">
      <c r="A34" s="93" t="s">
        <v>112</v>
      </c>
      <c r="B34" s="89">
        <v>24335</v>
      </c>
      <c r="C34" s="89">
        <v>97.16122334903777</v>
      </c>
      <c r="D34" s="89">
        <v>28459</v>
      </c>
      <c r="E34" s="89">
        <v>100.55828415957033</v>
      </c>
      <c r="F34" s="89">
        <v>94907</v>
      </c>
      <c r="G34" s="89">
        <v>99.50304567995722</v>
      </c>
      <c r="H34" s="89">
        <v>15789</v>
      </c>
      <c r="I34" s="89">
        <v>100.36231884057972</v>
      </c>
    </row>
    <row r="35" spans="1:9" ht="12.75">
      <c r="A35" s="64" t="s">
        <v>113</v>
      </c>
      <c r="B35" s="95">
        <v>3443</v>
      </c>
      <c r="C35" s="95">
        <v>95.77190542420027</v>
      </c>
      <c r="D35" s="95">
        <v>4189</v>
      </c>
      <c r="E35" s="95">
        <v>100.33532934131738</v>
      </c>
      <c r="F35" s="95">
        <v>13434</v>
      </c>
      <c r="G35" s="95">
        <v>99.79200713118406</v>
      </c>
      <c r="H35" s="95">
        <v>2232</v>
      </c>
      <c r="I35" s="95">
        <v>100.31460674157304</v>
      </c>
    </row>
    <row r="36" spans="1:9" ht="12.75">
      <c r="A36" s="69" t="s">
        <v>114</v>
      </c>
      <c r="B36" s="91">
        <v>5888</v>
      </c>
      <c r="C36" s="91">
        <v>97.95375145566462</v>
      </c>
      <c r="D36" s="91">
        <v>7094</v>
      </c>
      <c r="E36" s="91">
        <v>100.18358988843383</v>
      </c>
      <c r="F36" s="91">
        <v>15948</v>
      </c>
      <c r="G36" s="91">
        <v>99.3706773007664</v>
      </c>
      <c r="H36" s="91">
        <v>2640</v>
      </c>
      <c r="I36" s="91">
        <v>100.07581501137226</v>
      </c>
    </row>
    <row r="37" spans="1:9" ht="12.75">
      <c r="A37" s="69" t="s">
        <v>115</v>
      </c>
      <c r="B37" s="91">
        <v>4001</v>
      </c>
      <c r="C37" s="91">
        <v>97.22964763061968</v>
      </c>
      <c r="D37" s="91">
        <v>4729</v>
      </c>
      <c r="E37" s="91">
        <v>100.68128592718757</v>
      </c>
      <c r="F37" s="91">
        <v>23175</v>
      </c>
      <c r="G37" s="91">
        <v>99.37821612349914</v>
      </c>
      <c r="H37" s="91">
        <v>3738</v>
      </c>
      <c r="I37" s="91">
        <v>100.05353319057815</v>
      </c>
    </row>
    <row r="38" spans="1:9" ht="12.75">
      <c r="A38" s="69" t="s">
        <v>116</v>
      </c>
      <c r="B38" s="91">
        <v>5750</v>
      </c>
      <c r="C38" s="91">
        <v>96.76876472568159</v>
      </c>
      <c r="D38" s="91">
        <v>5273</v>
      </c>
      <c r="E38" s="91">
        <v>101.09279141104295</v>
      </c>
      <c r="F38" s="91">
        <v>19079</v>
      </c>
      <c r="G38" s="91">
        <v>99.55126532741978</v>
      </c>
      <c r="H38" s="91">
        <v>3144</v>
      </c>
      <c r="I38" s="91">
        <v>100.70467648942984</v>
      </c>
    </row>
    <row r="39" spans="1:9" ht="12.75">
      <c r="A39" s="69" t="s">
        <v>117</v>
      </c>
      <c r="B39" s="91">
        <v>2301</v>
      </c>
      <c r="C39" s="91">
        <v>98.29132849209739</v>
      </c>
      <c r="D39" s="91">
        <v>1463</v>
      </c>
      <c r="E39" s="91">
        <v>99.38858695652173</v>
      </c>
      <c r="F39" s="91">
        <v>7493</v>
      </c>
      <c r="G39" s="91">
        <v>99.46900305323244</v>
      </c>
      <c r="H39" s="91">
        <v>1278</v>
      </c>
      <c r="I39" s="91">
        <v>100.55074744295831</v>
      </c>
    </row>
    <row r="40" spans="1:9" ht="12.75">
      <c r="A40" s="69" t="s">
        <v>118</v>
      </c>
      <c r="B40" s="91">
        <v>1714</v>
      </c>
      <c r="C40" s="91">
        <v>97.11048158640226</v>
      </c>
      <c r="D40" s="91">
        <v>3225</v>
      </c>
      <c r="E40" s="91">
        <v>101.54282115869017</v>
      </c>
      <c r="F40" s="91">
        <v>10010</v>
      </c>
      <c r="G40" s="91">
        <v>99.66148944643568</v>
      </c>
      <c r="H40" s="91">
        <v>1721</v>
      </c>
      <c r="I40" s="91">
        <v>101.11633372502938</v>
      </c>
    </row>
    <row r="41" spans="1:9" ht="12.75">
      <c r="A41" s="88" t="s">
        <v>119</v>
      </c>
      <c r="B41" s="97">
        <v>1238</v>
      </c>
      <c r="C41" s="97">
        <v>96.94596711041503</v>
      </c>
      <c r="D41" s="97">
        <v>2486</v>
      </c>
      <c r="E41" s="97">
        <v>100.0805152979066</v>
      </c>
      <c r="F41" s="97">
        <v>5768</v>
      </c>
      <c r="G41" s="97">
        <v>99.31129476584022</v>
      </c>
      <c r="H41" s="97">
        <v>1036</v>
      </c>
      <c r="I41" s="97">
        <v>99.8073217726397</v>
      </c>
    </row>
    <row r="42" spans="1:9" ht="12.75">
      <c r="A42" s="93" t="s">
        <v>120</v>
      </c>
      <c r="B42" s="89">
        <v>14243</v>
      </c>
      <c r="C42" s="89">
        <v>95.7126537195081</v>
      </c>
      <c r="D42" s="89">
        <v>29128</v>
      </c>
      <c r="E42" s="89">
        <v>102.95853805097028</v>
      </c>
      <c r="F42" s="89">
        <v>98281</v>
      </c>
      <c r="G42" s="89">
        <v>99.04563228121094</v>
      </c>
      <c r="H42" s="89">
        <v>18408</v>
      </c>
      <c r="I42" s="89">
        <v>99.81022610204413</v>
      </c>
    </row>
    <row r="43" spans="1:9" ht="12.75">
      <c r="A43" s="69" t="s">
        <v>121</v>
      </c>
      <c r="B43" s="91">
        <v>664</v>
      </c>
      <c r="C43" s="91">
        <v>95.67723342939482</v>
      </c>
      <c r="D43" s="91">
        <v>1301</v>
      </c>
      <c r="E43" s="91">
        <v>102.521670606777</v>
      </c>
      <c r="F43" s="91">
        <v>4401</v>
      </c>
      <c r="G43" s="91">
        <v>99.90919409761635</v>
      </c>
      <c r="H43" s="91">
        <v>946</v>
      </c>
      <c r="I43" s="91">
        <v>99.47423764458465</v>
      </c>
    </row>
    <row r="44" spans="1:9" ht="12.75">
      <c r="A44" s="69" t="s">
        <v>122</v>
      </c>
      <c r="B44" s="91">
        <v>1632</v>
      </c>
      <c r="C44" s="91">
        <v>96</v>
      </c>
      <c r="D44" s="91">
        <v>6007</v>
      </c>
      <c r="E44" s="91">
        <v>98.54002624671917</v>
      </c>
      <c r="F44" s="91">
        <v>12570</v>
      </c>
      <c r="G44" s="91">
        <v>97.14064914992272</v>
      </c>
      <c r="H44" s="91">
        <v>2454</v>
      </c>
      <c r="I44" s="91">
        <v>98.75251509054326</v>
      </c>
    </row>
    <row r="45" spans="1:9" ht="12.75">
      <c r="A45" s="69" t="s">
        <v>123</v>
      </c>
      <c r="B45" s="91">
        <v>994</v>
      </c>
      <c r="C45" s="91">
        <v>94.48669201520913</v>
      </c>
      <c r="D45" s="91">
        <v>1167</v>
      </c>
      <c r="E45" s="91">
        <v>101.1265164644714</v>
      </c>
      <c r="F45" s="91">
        <v>5780</v>
      </c>
      <c r="G45" s="91">
        <v>99.8272884283247</v>
      </c>
      <c r="H45" s="91">
        <v>1186</v>
      </c>
      <c r="I45" s="91">
        <v>101.1082693947144</v>
      </c>
    </row>
    <row r="46" spans="1:9" ht="12.75">
      <c r="A46" s="69" t="s">
        <v>124</v>
      </c>
      <c r="B46" s="91">
        <v>845</v>
      </c>
      <c r="C46" s="91">
        <v>96.46118721461188</v>
      </c>
      <c r="D46" s="91">
        <v>1136</v>
      </c>
      <c r="E46" s="91">
        <v>101.15761353517365</v>
      </c>
      <c r="F46" s="91">
        <v>4837</v>
      </c>
      <c r="G46" s="91">
        <v>98.3130081300813</v>
      </c>
      <c r="H46" s="91">
        <v>892</v>
      </c>
      <c r="I46" s="91">
        <v>99.11111111111111</v>
      </c>
    </row>
    <row r="47" spans="1:9" ht="12.75">
      <c r="A47" s="69" t="s">
        <v>125</v>
      </c>
      <c r="B47" s="91">
        <v>1747</v>
      </c>
      <c r="C47" s="91">
        <v>97.5977653631285</v>
      </c>
      <c r="D47" s="91">
        <v>2825</v>
      </c>
      <c r="E47" s="91">
        <v>113.1357629154986</v>
      </c>
      <c r="F47" s="91">
        <v>10192</v>
      </c>
      <c r="G47" s="91">
        <v>99.41474834178698</v>
      </c>
      <c r="H47" s="91">
        <v>1681</v>
      </c>
      <c r="I47" s="91">
        <v>100.65868263473054</v>
      </c>
    </row>
    <row r="48" spans="1:9" ht="12.75">
      <c r="A48" s="69" t="s">
        <v>126</v>
      </c>
      <c r="B48" s="91">
        <v>2205</v>
      </c>
      <c r="C48" s="91">
        <v>96.12031386224935</v>
      </c>
      <c r="D48" s="91">
        <v>5450</v>
      </c>
      <c r="E48" s="91">
        <v>108.30683624801271</v>
      </c>
      <c r="F48" s="91">
        <v>13797</v>
      </c>
      <c r="G48" s="91">
        <v>99.06656135564013</v>
      </c>
      <c r="H48" s="91">
        <v>2193</v>
      </c>
      <c r="I48" s="91">
        <v>101.4807959278112</v>
      </c>
    </row>
    <row r="49" spans="1:9" ht="12.75">
      <c r="A49" s="69" t="s">
        <v>127</v>
      </c>
      <c r="B49" s="91">
        <v>814</v>
      </c>
      <c r="C49" s="91">
        <v>92.29024943310658</v>
      </c>
      <c r="D49" s="91">
        <v>1919</v>
      </c>
      <c r="E49" s="91">
        <v>99.53319502074689</v>
      </c>
      <c r="F49" s="91">
        <v>8779</v>
      </c>
      <c r="G49" s="91">
        <v>99.8294291562429</v>
      </c>
      <c r="H49" s="91">
        <v>2351</v>
      </c>
      <c r="I49" s="91">
        <v>98.57442348008387</v>
      </c>
    </row>
    <row r="50" spans="1:9" ht="12.75">
      <c r="A50" s="69" t="s">
        <v>128</v>
      </c>
      <c r="B50" s="91">
        <v>1629</v>
      </c>
      <c r="C50" s="91">
        <v>95.5425219941349</v>
      </c>
      <c r="D50" s="91">
        <v>2287</v>
      </c>
      <c r="E50" s="91">
        <v>105.58633425669437</v>
      </c>
      <c r="F50" s="91">
        <v>8314</v>
      </c>
      <c r="G50" s="91">
        <v>99.17690564237147</v>
      </c>
      <c r="H50" s="91">
        <v>1534</v>
      </c>
      <c r="I50" s="91">
        <v>99.22380336351875</v>
      </c>
    </row>
    <row r="51" spans="1:9" ht="12.75">
      <c r="A51" s="69" t="s">
        <v>129</v>
      </c>
      <c r="B51" s="91">
        <v>535</v>
      </c>
      <c r="C51" s="91">
        <v>95.53571428571429</v>
      </c>
      <c r="D51" s="91">
        <v>1082</v>
      </c>
      <c r="E51" s="91">
        <v>98.9935956084172</v>
      </c>
      <c r="F51" s="91">
        <v>2172</v>
      </c>
      <c r="G51" s="91">
        <v>99.22338967565099</v>
      </c>
      <c r="H51" s="91">
        <v>317</v>
      </c>
      <c r="I51" s="91">
        <v>100</v>
      </c>
    </row>
    <row r="52" spans="1:9" ht="12.75">
      <c r="A52" s="69" t="s">
        <v>130</v>
      </c>
      <c r="B52" s="91">
        <v>541</v>
      </c>
      <c r="C52" s="91">
        <v>98.54280510018215</v>
      </c>
      <c r="D52" s="91">
        <v>982</v>
      </c>
      <c r="E52" s="91">
        <v>100.61475409836065</v>
      </c>
      <c r="F52" s="91">
        <v>5149</v>
      </c>
      <c r="G52" s="91">
        <v>99.516814843448</v>
      </c>
      <c r="H52" s="91">
        <v>1092</v>
      </c>
      <c r="I52" s="91">
        <v>99.81718464351006</v>
      </c>
    </row>
    <row r="53" spans="1:9" ht="12.75">
      <c r="A53" s="88" t="s">
        <v>131</v>
      </c>
      <c r="B53" s="97">
        <v>2637</v>
      </c>
      <c r="C53" s="97">
        <v>94.89024829075207</v>
      </c>
      <c r="D53" s="97">
        <v>4972</v>
      </c>
      <c r="E53" s="97">
        <v>100.30260238047207</v>
      </c>
      <c r="F53" s="97">
        <v>22290</v>
      </c>
      <c r="G53" s="97">
        <v>99.26961788545471</v>
      </c>
      <c r="H53" s="97">
        <v>3762</v>
      </c>
      <c r="I53" s="97">
        <v>100.0265886732252</v>
      </c>
    </row>
    <row r="54" spans="1:9" ht="12.75">
      <c r="A54" s="98"/>
      <c r="B54" s="99"/>
      <c r="C54" s="99"/>
      <c r="D54" s="99"/>
      <c r="E54" s="99"/>
      <c r="F54" s="99"/>
      <c r="G54" s="99"/>
      <c r="H54" s="99"/>
      <c r="I54" s="99"/>
    </row>
    <row r="55" spans="1:9" ht="12.75">
      <c r="A55" s="98"/>
      <c r="B55" s="99"/>
      <c r="C55" s="99"/>
      <c r="E55" s="99"/>
      <c r="F55" s="99"/>
      <c r="G55" s="99"/>
      <c r="H55" s="99"/>
      <c r="I55" s="99"/>
    </row>
    <row r="56" spans="1:9" ht="12.75">
      <c r="A56" s="98"/>
      <c r="B56" s="99"/>
      <c r="C56" s="99"/>
      <c r="D56" s="99">
        <v>24</v>
      </c>
      <c r="E56" s="99"/>
      <c r="F56" s="99"/>
      <c r="G56" s="99"/>
      <c r="H56" s="99"/>
      <c r="I56" s="99"/>
    </row>
    <row r="57" spans="1:9" s="3" customFormat="1" ht="15" customHeight="1">
      <c r="A57" s="1" t="s">
        <v>176</v>
      </c>
      <c r="B57" s="1"/>
      <c r="C57" s="1"/>
      <c r="D57" s="1"/>
      <c r="E57" s="1"/>
      <c r="F57" s="1"/>
      <c r="G57" s="1"/>
      <c r="H57" s="1"/>
      <c r="I57" s="1"/>
    </row>
    <row r="58" spans="1:9" s="3" customFormat="1" ht="15" customHeight="1">
      <c r="A58" s="1"/>
      <c r="B58" s="1"/>
      <c r="C58" s="1"/>
      <c r="D58" s="1"/>
      <c r="E58" s="1"/>
      <c r="F58" s="1"/>
      <c r="G58" s="1"/>
      <c r="H58" s="1"/>
      <c r="I58" s="1"/>
    </row>
    <row r="59" spans="1:8" s="6" customFormat="1" ht="15" customHeight="1">
      <c r="A59" s="81" t="s">
        <v>318</v>
      </c>
      <c r="B59" s="41"/>
      <c r="C59" s="41"/>
      <c r="D59" s="41"/>
      <c r="E59" s="41"/>
      <c r="F59" s="41"/>
      <c r="H59" s="41" t="s">
        <v>178</v>
      </c>
    </row>
    <row r="60" spans="1:9" s="6" customFormat="1" ht="12.75" customHeight="1">
      <c r="A60" s="82"/>
      <c r="B60" s="187" t="s">
        <v>80</v>
      </c>
      <c r="C60" s="189" t="s">
        <v>305</v>
      </c>
      <c r="D60" s="187" t="s">
        <v>81</v>
      </c>
      <c r="E60" s="189" t="s">
        <v>305</v>
      </c>
      <c r="F60" s="187" t="s">
        <v>82</v>
      </c>
      <c r="G60" s="189" t="s">
        <v>305</v>
      </c>
      <c r="H60" s="187" t="s">
        <v>83</v>
      </c>
      <c r="I60" s="189" t="s">
        <v>305</v>
      </c>
    </row>
    <row r="61" spans="1:9" s="6" customFormat="1" ht="12.75">
      <c r="A61" s="83"/>
      <c r="B61" s="188"/>
      <c r="C61" s="190"/>
      <c r="D61" s="188"/>
      <c r="E61" s="190"/>
      <c r="F61" s="188"/>
      <c r="G61" s="190"/>
      <c r="H61" s="188"/>
      <c r="I61" s="190"/>
    </row>
    <row r="62" spans="1:9" ht="12.75">
      <c r="A62" s="93" t="s">
        <v>132</v>
      </c>
      <c r="B62" s="97">
        <v>32074</v>
      </c>
      <c r="C62" s="97">
        <v>98.11563169164882</v>
      </c>
      <c r="D62" s="97">
        <v>20312</v>
      </c>
      <c r="E62" s="97">
        <v>101.09496316942067</v>
      </c>
      <c r="F62" s="97">
        <v>90512</v>
      </c>
      <c r="G62" s="97">
        <v>99.41566714994947</v>
      </c>
      <c r="H62" s="97">
        <v>16242</v>
      </c>
      <c r="I62" s="97">
        <v>100.31498980915323</v>
      </c>
    </row>
    <row r="63" spans="1:9" ht="12.75">
      <c r="A63" s="69" t="s">
        <v>133</v>
      </c>
      <c r="B63" s="91">
        <v>1906</v>
      </c>
      <c r="C63" s="91">
        <v>97.34422880490297</v>
      </c>
      <c r="D63" s="91">
        <v>1994</v>
      </c>
      <c r="E63" s="91">
        <v>100.05017561465128</v>
      </c>
      <c r="F63" s="91">
        <v>15666</v>
      </c>
      <c r="G63" s="91">
        <v>98.9764973464746</v>
      </c>
      <c r="H63" s="91">
        <v>2286</v>
      </c>
      <c r="I63" s="91">
        <v>101.01634997790543</v>
      </c>
    </row>
    <row r="64" spans="1:9" ht="12.75">
      <c r="A64" s="69" t="s">
        <v>134</v>
      </c>
      <c r="B64" s="91">
        <v>752</v>
      </c>
      <c r="C64" s="91">
        <v>95.31051964512041</v>
      </c>
      <c r="D64" s="91">
        <v>385</v>
      </c>
      <c r="E64" s="91">
        <v>96.49122807017544</v>
      </c>
      <c r="F64" s="91">
        <v>2358</v>
      </c>
      <c r="G64" s="91">
        <v>99.70401691331924</v>
      </c>
      <c r="H64" s="91">
        <v>441</v>
      </c>
      <c r="I64" s="91">
        <v>100.22727272727272</v>
      </c>
    </row>
    <row r="65" spans="1:9" ht="12.75">
      <c r="A65" s="69" t="s">
        <v>135</v>
      </c>
      <c r="B65" s="91">
        <v>2223</v>
      </c>
      <c r="C65" s="91">
        <v>96.31715771230502</v>
      </c>
      <c r="D65" s="91">
        <v>1016</v>
      </c>
      <c r="E65" s="91">
        <v>100.79365079365078</v>
      </c>
      <c r="F65" s="91">
        <v>8790</v>
      </c>
      <c r="G65" s="91">
        <v>99.40065588601153</v>
      </c>
      <c r="H65" s="91">
        <v>1527</v>
      </c>
      <c r="I65" s="91">
        <v>100.39447731755425</v>
      </c>
    </row>
    <row r="66" spans="1:9" ht="12.75">
      <c r="A66" s="69" t="s">
        <v>136</v>
      </c>
      <c r="B66" s="91">
        <v>1284</v>
      </c>
      <c r="C66" s="91">
        <v>95.53571428571429</v>
      </c>
      <c r="D66" s="91">
        <v>585</v>
      </c>
      <c r="E66" s="91">
        <v>103.72340425531914</v>
      </c>
      <c r="F66" s="91">
        <v>4425</v>
      </c>
      <c r="G66" s="91">
        <v>99.50528446143467</v>
      </c>
      <c r="H66" s="91">
        <v>737</v>
      </c>
      <c r="I66" s="91">
        <v>98.79356568364611</v>
      </c>
    </row>
    <row r="67" spans="1:9" ht="12.75">
      <c r="A67" s="69" t="s">
        <v>137</v>
      </c>
      <c r="B67" s="91">
        <v>1078</v>
      </c>
      <c r="C67" s="91">
        <v>96.94244604316546</v>
      </c>
      <c r="D67" s="91">
        <v>920</v>
      </c>
      <c r="E67" s="91">
        <v>101.99556541019956</v>
      </c>
      <c r="F67" s="91">
        <v>3047</v>
      </c>
      <c r="G67" s="91">
        <v>99.73813420621931</v>
      </c>
      <c r="H67" s="91">
        <v>581</v>
      </c>
      <c r="I67" s="91">
        <v>98.47457627118644</v>
      </c>
    </row>
    <row r="68" spans="1:9" ht="12.75">
      <c r="A68" s="69" t="s">
        <v>138</v>
      </c>
      <c r="B68" s="91">
        <v>4339</v>
      </c>
      <c r="C68" s="91">
        <v>99.19981710105166</v>
      </c>
      <c r="D68" s="91">
        <v>3713</v>
      </c>
      <c r="E68" s="91">
        <v>100.40562466197945</v>
      </c>
      <c r="F68" s="91">
        <v>10057</v>
      </c>
      <c r="G68" s="91">
        <v>99.26956865067615</v>
      </c>
      <c r="H68" s="91">
        <v>1993</v>
      </c>
      <c r="I68" s="91">
        <v>100</v>
      </c>
    </row>
    <row r="69" spans="1:9" ht="12.75">
      <c r="A69" s="69" t="s">
        <v>139</v>
      </c>
      <c r="B69" s="91">
        <v>1301</v>
      </c>
      <c r="C69" s="91">
        <v>99.01065449010655</v>
      </c>
      <c r="D69" s="91">
        <v>1023</v>
      </c>
      <c r="E69" s="91">
        <v>110.11840688912808</v>
      </c>
      <c r="F69" s="91">
        <v>3027</v>
      </c>
      <c r="G69" s="91">
        <v>99.11591355599214</v>
      </c>
      <c r="H69" s="91">
        <v>562</v>
      </c>
      <c r="I69" s="91">
        <v>100</v>
      </c>
    </row>
    <row r="70" spans="1:9" ht="12.75">
      <c r="A70" s="69" t="s">
        <v>140</v>
      </c>
      <c r="B70" s="91">
        <v>3381</v>
      </c>
      <c r="C70" s="91">
        <v>98.45661036691904</v>
      </c>
      <c r="D70" s="91">
        <v>1488</v>
      </c>
      <c r="E70" s="91">
        <v>100.54054054054053</v>
      </c>
      <c r="F70" s="91">
        <v>5729</v>
      </c>
      <c r="G70" s="91">
        <v>99.87796373779638</v>
      </c>
      <c r="H70" s="91">
        <v>1234</v>
      </c>
      <c r="I70" s="91">
        <v>100.73469387755102</v>
      </c>
    </row>
    <row r="71" spans="1:9" ht="12.75">
      <c r="A71" s="69" t="s">
        <v>141</v>
      </c>
      <c r="B71" s="91">
        <v>7470</v>
      </c>
      <c r="C71" s="91">
        <v>99.08475925189018</v>
      </c>
      <c r="D71" s="91">
        <v>3873</v>
      </c>
      <c r="E71" s="91">
        <v>99.9483870967742</v>
      </c>
      <c r="F71" s="91">
        <v>11478</v>
      </c>
      <c r="G71" s="91">
        <v>99.65271748567459</v>
      </c>
      <c r="H71" s="91">
        <v>2531</v>
      </c>
      <c r="I71" s="91">
        <v>100.71627536808596</v>
      </c>
    </row>
    <row r="72" spans="1:9" ht="12.75">
      <c r="A72" s="69" t="s">
        <v>142</v>
      </c>
      <c r="B72" s="91">
        <v>3563</v>
      </c>
      <c r="C72" s="91">
        <v>98.12723767557146</v>
      </c>
      <c r="D72" s="91">
        <v>1974</v>
      </c>
      <c r="E72" s="91">
        <v>100.45801526717557</v>
      </c>
      <c r="F72" s="91">
        <v>6118</v>
      </c>
      <c r="G72" s="91">
        <v>99.70664928292047</v>
      </c>
      <c r="H72" s="91">
        <v>1114</v>
      </c>
      <c r="I72" s="91">
        <v>99.28698752228165</v>
      </c>
    </row>
    <row r="73" spans="1:9" ht="12.75">
      <c r="A73" s="69" t="s">
        <v>143</v>
      </c>
      <c r="B73" s="91">
        <v>1969</v>
      </c>
      <c r="C73" s="91">
        <v>98.25349301397206</v>
      </c>
      <c r="D73" s="91">
        <v>1367</v>
      </c>
      <c r="E73" s="91">
        <v>100.36710719530102</v>
      </c>
      <c r="F73" s="91">
        <v>9623</v>
      </c>
      <c r="G73" s="91">
        <v>99.27782936139482</v>
      </c>
      <c r="H73" s="91">
        <v>1523</v>
      </c>
      <c r="I73" s="91">
        <v>100.3955174686882</v>
      </c>
    </row>
    <row r="74" spans="1:9" ht="12.75">
      <c r="A74" s="69" t="s">
        <v>144</v>
      </c>
      <c r="B74" s="91">
        <v>1032</v>
      </c>
      <c r="C74" s="91">
        <v>98.75598086124401</v>
      </c>
      <c r="D74" s="91">
        <v>886</v>
      </c>
      <c r="E74" s="91">
        <v>106.74698795180724</v>
      </c>
      <c r="F74" s="91">
        <v>3638</v>
      </c>
      <c r="G74" s="91">
        <v>99.61664841182913</v>
      </c>
      <c r="H74" s="91">
        <v>608</v>
      </c>
      <c r="I74" s="91">
        <v>100.66225165562915</v>
      </c>
    </row>
    <row r="75" spans="1:9" ht="12.75">
      <c r="A75" s="69" t="s">
        <v>145</v>
      </c>
      <c r="B75" s="91">
        <v>1776</v>
      </c>
      <c r="C75" s="91">
        <v>96.62676822633297</v>
      </c>
      <c r="D75" s="91">
        <v>1088</v>
      </c>
      <c r="E75" s="91">
        <v>100.0919963201472</v>
      </c>
      <c r="F75" s="91">
        <v>6556</v>
      </c>
      <c r="G75" s="91">
        <v>99.54448830853325</v>
      </c>
      <c r="H75" s="91">
        <v>1105</v>
      </c>
      <c r="I75" s="91">
        <v>100.91324200913243</v>
      </c>
    </row>
    <row r="76" spans="1:9" ht="12.75">
      <c r="A76" s="93" t="s">
        <v>146</v>
      </c>
      <c r="B76" s="89">
        <v>27195</v>
      </c>
      <c r="C76" s="89">
        <v>97.79911533067214</v>
      </c>
      <c r="D76" s="89">
        <v>33709</v>
      </c>
      <c r="E76" s="89">
        <v>101.407899882675</v>
      </c>
      <c r="F76" s="89">
        <v>114660</v>
      </c>
      <c r="G76" s="89">
        <v>99.63676810511132</v>
      </c>
      <c r="H76" s="89">
        <v>23599</v>
      </c>
      <c r="I76" s="89">
        <v>100.09331127794037</v>
      </c>
    </row>
    <row r="77" spans="1:9" ht="12.75">
      <c r="A77" s="64" t="s">
        <v>147</v>
      </c>
      <c r="B77" s="95">
        <v>2222</v>
      </c>
      <c r="C77" s="95">
        <v>95.40575354229283</v>
      </c>
      <c r="D77" s="95">
        <v>3585</v>
      </c>
      <c r="E77" s="95">
        <v>100.81552305961753</v>
      </c>
      <c r="F77" s="95">
        <v>10764</v>
      </c>
      <c r="G77" s="95">
        <v>99.73130732882424</v>
      </c>
      <c r="H77" s="95">
        <v>2205</v>
      </c>
      <c r="I77" s="95">
        <v>99.90937924784775</v>
      </c>
    </row>
    <row r="78" spans="1:9" ht="12.75">
      <c r="A78" s="69" t="s">
        <v>148</v>
      </c>
      <c r="B78" s="91">
        <v>1748</v>
      </c>
      <c r="C78" s="91">
        <v>97.98206278026906</v>
      </c>
      <c r="D78" s="91">
        <v>2683</v>
      </c>
      <c r="E78" s="91">
        <v>100.71321321321321</v>
      </c>
      <c r="F78" s="91">
        <v>9309</v>
      </c>
      <c r="G78" s="91">
        <v>99.50828433992517</v>
      </c>
      <c r="H78" s="91">
        <v>1551</v>
      </c>
      <c r="I78" s="91">
        <v>100.1937984496124</v>
      </c>
    </row>
    <row r="79" spans="1:9" ht="12.75">
      <c r="A79" s="69" t="s">
        <v>149</v>
      </c>
      <c r="B79" s="91">
        <v>3455</v>
      </c>
      <c r="C79" s="91">
        <v>97.26914414414415</v>
      </c>
      <c r="D79" s="91">
        <v>2334</v>
      </c>
      <c r="E79" s="91">
        <v>106.33257403189067</v>
      </c>
      <c r="F79" s="91">
        <v>9845</v>
      </c>
      <c r="G79" s="91">
        <v>99.91880645488683</v>
      </c>
      <c r="H79" s="91">
        <v>2569</v>
      </c>
      <c r="I79" s="91">
        <v>100.98270440251574</v>
      </c>
    </row>
    <row r="80" spans="1:9" ht="12.75">
      <c r="A80" s="69" t="s">
        <v>150</v>
      </c>
      <c r="B80" s="91">
        <v>1589</v>
      </c>
      <c r="C80" s="91">
        <v>98.51208927464353</v>
      </c>
      <c r="D80" s="91">
        <v>1195</v>
      </c>
      <c r="E80" s="91">
        <v>100.67396798652064</v>
      </c>
      <c r="F80" s="91">
        <v>4729</v>
      </c>
      <c r="G80" s="91">
        <v>99.59983150800336</v>
      </c>
      <c r="H80" s="91">
        <v>1019</v>
      </c>
      <c r="I80" s="91">
        <v>100.69169960474309</v>
      </c>
    </row>
    <row r="81" spans="1:9" ht="12.75">
      <c r="A81" s="69" t="s">
        <v>151</v>
      </c>
      <c r="B81" s="91">
        <v>559</v>
      </c>
      <c r="C81" s="91">
        <v>99.82142857142857</v>
      </c>
      <c r="D81" s="91">
        <v>883</v>
      </c>
      <c r="E81" s="91">
        <v>100.79908675799088</v>
      </c>
      <c r="F81" s="91">
        <v>1532</v>
      </c>
      <c r="G81" s="91">
        <v>98.90251775338929</v>
      </c>
      <c r="H81" s="91">
        <v>314</v>
      </c>
      <c r="I81" s="91">
        <v>98.43260188087774</v>
      </c>
    </row>
    <row r="82" spans="1:9" ht="12.75">
      <c r="A82" s="69" t="s">
        <v>152</v>
      </c>
      <c r="B82" s="91">
        <v>2769</v>
      </c>
      <c r="C82" s="91">
        <v>98.1218993621545</v>
      </c>
      <c r="D82" s="91">
        <v>3511</v>
      </c>
      <c r="E82" s="91">
        <v>100.6305531670966</v>
      </c>
      <c r="F82" s="91">
        <v>15026</v>
      </c>
      <c r="G82" s="91">
        <v>99.6947983014862</v>
      </c>
      <c r="H82" s="91">
        <v>2791</v>
      </c>
      <c r="I82" s="91">
        <v>100.54034582132564</v>
      </c>
    </row>
    <row r="83" spans="1:9" ht="12.75">
      <c r="A83" s="69" t="s">
        <v>153</v>
      </c>
      <c r="B83" s="91">
        <v>5042</v>
      </c>
      <c r="C83" s="91">
        <v>97.14836223506744</v>
      </c>
      <c r="D83" s="91">
        <v>6429</v>
      </c>
      <c r="E83" s="91">
        <v>100.6260760682423</v>
      </c>
      <c r="F83" s="91">
        <v>23632</v>
      </c>
      <c r="G83" s="91">
        <v>99.56604171055403</v>
      </c>
      <c r="H83" s="91">
        <v>4529</v>
      </c>
      <c r="I83" s="91">
        <v>100.19911504424779</v>
      </c>
    </row>
    <row r="84" spans="1:9" ht="12.75">
      <c r="A84" s="69" t="s">
        <v>154</v>
      </c>
      <c r="B84" s="91">
        <v>2445</v>
      </c>
      <c r="C84" s="91">
        <v>97.7608956417433</v>
      </c>
      <c r="D84" s="91">
        <v>2083</v>
      </c>
      <c r="E84" s="91">
        <v>100.48239266763146</v>
      </c>
      <c r="F84" s="91">
        <v>8052</v>
      </c>
      <c r="G84" s="91">
        <v>100.1118985453189</v>
      </c>
      <c r="H84" s="91">
        <v>1957</v>
      </c>
      <c r="I84" s="91">
        <v>99.74515800203874</v>
      </c>
    </row>
    <row r="85" spans="1:9" ht="12.75">
      <c r="A85" s="69" t="s">
        <v>155</v>
      </c>
      <c r="B85" s="91">
        <v>1276</v>
      </c>
      <c r="C85" s="91">
        <v>96.30188679245283</v>
      </c>
      <c r="D85" s="91">
        <v>1724</v>
      </c>
      <c r="E85" s="91">
        <v>101.41176470588236</v>
      </c>
      <c r="F85" s="91">
        <v>5460</v>
      </c>
      <c r="G85" s="91">
        <v>99.43543981059916</v>
      </c>
      <c r="H85" s="91">
        <v>963</v>
      </c>
      <c r="I85" s="91">
        <v>99.58634953464323</v>
      </c>
    </row>
    <row r="86" spans="1:9" ht="12.75">
      <c r="A86" s="69" t="s">
        <v>156</v>
      </c>
      <c r="B86" s="91">
        <v>1114</v>
      </c>
      <c r="C86" s="91">
        <v>99.82078853046595</v>
      </c>
      <c r="D86" s="91">
        <v>1791</v>
      </c>
      <c r="E86" s="91">
        <v>100.33613445378151</v>
      </c>
      <c r="F86" s="91">
        <v>7430</v>
      </c>
      <c r="G86" s="91">
        <v>99.77172015576741</v>
      </c>
      <c r="H86" s="91">
        <v>1661</v>
      </c>
      <c r="I86" s="91">
        <v>100</v>
      </c>
    </row>
    <row r="87" spans="1:9" ht="12.75">
      <c r="A87" s="69" t="s">
        <v>157</v>
      </c>
      <c r="B87" s="91">
        <v>679</v>
      </c>
      <c r="C87" s="91">
        <v>99.56011730205279</v>
      </c>
      <c r="D87" s="91">
        <v>1045</v>
      </c>
      <c r="E87" s="91">
        <v>100.67437379576107</v>
      </c>
      <c r="F87" s="91">
        <v>2909</v>
      </c>
      <c r="G87" s="91">
        <v>98.47664184157075</v>
      </c>
      <c r="H87" s="91">
        <v>515</v>
      </c>
      <c r="I87" s="91">
        <v>97.90874524714829</v>
      </c>
    </row>
    <row r="88" spans="1:9" ht="12.75">
      <c r="A88" s="69" t="s">
        <v>158</v>
      </c>
      <c r="B88" s="91">
        <v>1021</v>
      </c>
      <c r="C88" s="91">
        <v>98.74274661508704</v>
      </c>
      <c r="D88" s="91">
        <v>1676</v>
      </c>
      <c r="E88" s="91">
        <v>106.6836409929981</v>
      </c>
      <c r="F88" s="91">
        <v>4771</v>
      </c>
      <c r="G88" s="91">
        <v>99.41654511356532</v>
      </c>
      <c r="H88" s="91">
        <v>854</v>
      </c>
      <c r="I88" s="91">
        <v>99.88304093567251</v>
      </c>
    </row>
    <row r="89" spans="1:9" ht="12.75">
      <c r="A89" s="88" t="s">
        <v>159</v>
      </c>
      <c r="B89" s="97">
        <v>3276</v>
      </c>
      <c r="C89" s="97">
        <v>99.30281903607153</v>
      </c>
      <c r="D89" s="97">
        <v>4770</v>
      </c>
      <c r="E89" s="97">
        <v>101.10216193302246</v>
      </c>
      <c r="F89" s="97">
        <v>11201</v>
      </c>
      <c r="G89" s="97">
        <v>99.66189162736899</v>
      </c>
      <c r="H89" s="97">
        <v>2671</v>
      </c>
      <c r="I89" s="97">
        <v>99.66417910447761</v>
      </c>
    </row>
    <row r="90" spans="1:9" ht="12.75">
      <c r="A90" s="93" t="s">
        <v>160</v>
      </c>
      <c r="B90" s="89">
        <v>38512</v>
      </c>
      <c r="C90" s="89">
        <v>98.13474671287331</v>
      </c>
      <c r="D90" s="89">
        <v>26522</v>
      </c>
      <c r="E90" s="89">
        <v>101.97239417124841</v>
      </c>
      <c r="F90" s="89">
        <v>109170</v>
      </c>
      <c r="G90" s="89">
        <v>99.59494225190213</v>
      </c>
      <c r="H90" s="89">
        <v>21950</v>
      </c>
      <c r="I90" s="89">
        <v>100.00455601621942</v>
      </c>
    </row>
    <row r="91" spans="1:9" ht="12.75">
      <c r="A91" s="69" t="s">
        <v>161</v>
      </c>
      <c r="B91" s="91">
        <v>1456</v>
      </c>
      <c r="C91" s="91">
        <v>98.31195138419987</v>
      </c>
      <c r="D91" s="91">
        <v>2072</v>
      </c>
      <c r="E91" s="91">
        <v>100.48496605237634</v>
      </c>
      <c r="F91" s="91">
        <v>4254</v>
      </c>
      <c r="G91" s="91">
        <v>99.71870604781998</v>
      </c>
      <c r="H91" s="91">
        <v>946</v>
      </c>
      <c r="I91" s="91">
        <v>99.36974789915966</v>
      </c>
    </row>
    <row r="92" spans="1:9" ht="12.75">
      <c r="A92" s="69" t="s">
        <v>162</v>
      </c>
      <c r="B92" s="91">
        <v>2121</v>
      </c>
      <c r="C92" s="91">
        <v>97.78699861687413</v>
      </c>
      <c r="D92" s="91">
        <v>1532</v>
      </c>
      <c r="E92" s="91">
        <v>100.65703022339028</v>
      </c>
      <c r="F92" s="91">
        <v>10216</v>
      </c>
      <c r="G92" s="91">
        <v>99.80461117624073</v>
      </c>
      <c r="H92" s="91">
        <v>1574</v>
      </c>
      <c r="I92" s="91">
        <v>100.2547770700637</v>
      </c>
    </row>
    <row r="93" spans="1:9" ht="12.75">
      <c r="A93" s="69" t="s">
        <v>163</v>
      </c>
      <c r="B93" s="91">
        <v>2552</v>
      </c>
      <c r="C93" s="91">
        <v>99.80445834962846</v>
      </c>
      <c r="D93" s="91">
        <v>1984</v>
      </c>
      <c r="E93" s="91">
        <v>101.58730158730158</v>
      </c>
      <c r="F93" s="91">
        <v>12164</v>
      </c>
      <c r="G93" s="91">
        <v>99.76215861559912</v>
      </c>
      <c r="H93" s="91">
        <v>1983</v>
      </c>
      <c r="I93" s="91">
        <v>99.3984962406015</v>
      </c>
    </row>
    <row r="94" spans="1:9" ht="12.75">
      <c r="A94" s="69" t="s">
        <v>164</v>
      </c>
      <c r="B94" s="91">
        <v>1121</v>
      </c>
      <c r="C94" s="91">
        <v>96.14065180102916</v>
      </c>
      <c r="D94" s="91">
        <v>731</v>
      </c>
      <c r="E94" s="91">
        <v>101.95258019525801</v>
      </c>
      <c r="F94" s="91">
        <v>4312</v>
      </c>
      <c r="G94" s="91">
        <v>99.19484702093398</v>
      </c>
      <c r="H94" s="91">
        <v>793</v>
      </c>
      <c r="I94" s="91">
        <v>100</v>
      </c>
    </row>
    <row r="95" spans="1:9" ht="12.75">
      <c r="A95" s="69" t="s">
        <v>165</v>
      </c>
      <c r="B95" s="91">
        <v>2166</v>
      </c>
      <c r="C95" s="91">
        <v>97.87618617261636</v>
      </c>
      <c r="D95" s="91">
        <v>1255</v>
      </c>
      <c r="E95" s="91">
        <v>100.64153969526866</v>
      </c>
      <c r="F95" s="91">
        <v>7312</v>
      </c>
      <c r="G95" s="91">
        <v>99.68643490115883</v>
      </c>
      <c r="H95" s="91">
        <v>1372</v>
      </c>
      <c r="I95" s="91">
        <v>98.5632183908046</v>
      </c>
    </row>
    <row r="96" spans="1:9" ht="12.75">
      <c r="A96" s="69" t="s">
        <v>166</v>
      </c>
      <c r="B96" s="91">
        <v>5705</v>
      </c>
      <c r="C96" s="91">
        <v>99.14841849148418</v>
      </c>
      <c r="D96" s="91">
        <v>3553</v>
      </c>
      <c r="E96" s="91">
        <v>100.39559197513421</v>
      </c>
      <c r="F96" s="91">
        <v>15786</v>
      </c>
      <c r="G96" s="91">
        <v>99.67796931236977</v>
      </c>
      <c r="H96" s="91">
        <v>3629</v>
      </c>
      <c r="I96" s="91">
        <v>99.94491875516387</v>
      </c>
    </row>
    <row r="97" spans="1:9" ht="12.75">
      <c r="A97" s="69" t="s">
        <v>167</v>
      </c>
      <c r="B97" s="91">
        <v>5630</v>
      </c>
      <c r="C97" s="91">
        <v>98.30626855247075</v>
      </c>
      <c r="D97" s="91">
        <v>4068</v>
      </c>
      <c r="E97" s="91">
        <v>107.56213643574827</v>
      </c>
      <c r="F97" s="91">
        <v>14997</v>
      </c>
      <c r="G97" s="91">
        <v>99.46939046229356</v>
      </c>
      <c r="H97" s="91">
        <v>3117</v>
      </c>
      <c r="I97" s="91">
        <v>99.96792815907634</v>
      </c>
    </row>
    <row r="98" spans="1:9" ht="12.75">
      <c r="A98" s="69" t="s">
        <v>168</v>
      </c>
      <c r="B98" s="91">
        <v>4701</v>
      </c>
      <c r="C98" s="91">
        <v>99.80891719745223</v>
      </c>
      <c r="D98" s="91">
        <v>2585</v>
      </c>
      <c r="E98" s="91">
        <v>100.46638165565487</v>
      </c>
      <c r="F98" s="91">
        <v>8585</v>
      </c>
      <c r="G98" s="91">
        <v>99.73280669144981</v>
      </c>
      <c r="H98" s="91">
        <v>1624</v>
      </c>
      <c r="I98" s="91">
        <v>101.31004366812226</v>
      </c>
    </row>
    <row r="99" spans="1:9" ht="12.75">
      <c r="A99" s="69" t="s">
        <v>169</v>
      </c>
      <c r="B99" s="91">
        <v>1626</v>
      </c>
      <c r="C99" s="91">
        <v>97.01670644391407</v>
      </c>
      <c r="D99" s="91">
        <v>1426</v>
      </c>
      <c r="E99" s="91">
        <v>108.03030303030303</v>
      </c>
      <c r="F99" s="91">
        <v>3013</v>
      </c>
      <c r="G99" s="91">
        <v>99.27512355848435</v>
      </c>
      <c r="H99" s="91">
        <v>557</v>
      </c>
      <c r="I99" s="91">
        <v>100.72332730560578</v>
      </c>
    </row>
    <row r="100" spans="1:9" ht="12.75">
      <c r="A100" s="69" t="s">
        <v>170</v>
      </c>
      <c r="B100" s="91">
        <v>3789</v>
      </c>
      <c r="C100" s="91">
        <v>96.95496417604913</v>
      </c>
      <c r="D100" s="91">
        <v>3156</v>
      </c>
      <c r="E100" s="91">
        <v>101.02432778489117</v>
      </c>
      <c r="F100" s="91">
        <v>13649</v>
      </c>
      <c r="G100" s="91">
        <v>99.27267437631828</v>
      </c>
      <c r="H100" s="91">
        <v>3109</v>
      </c>
      <c r="I100" s="91">
        <v>99.74334295797242</v>
      </c>
    </row>
    <row r="101" spans="1:9" ht="12.75">
      <c r="A101" s="88" t="s">
        <v>171</v>
      </c>
      <c r="B101" s="97">
        <v>7645</v>
      </c>
      <c r="C101" s="97">
        <v>96.98084485601927</v>
      </c>
      <c r="D101" s="97">
        <v>4160</v>
      </c>
      <c r="E101" s="97">
        <v>99.76019184652279</v>
      </c>
      <c r="F101" s="97">
        <v>14882</v>
      </c>
      <c r="G101" s="97">
        <v>99.67182372245664</v>
      </c>
      <c r="H101" s="97">
        <v>3246</v>
      </c>
      <c r="I101" s="97">
        <v>100.65116279069768</v>
      </c>
    </row>
    <row r="102" spans="1:9" ht="12.75">
      <c r="A102" s="79" t="s">
        <v>172</v>
      </c>
      <c r="B102" s="105"/>
      <c r="C102" s="104"/>
      <c r="D102" s="105"/>
      <c r="E102" s="105"/>
      <c r="F102" s="105"/>
      <c r="G102" s="105"/>
      <c r="H102" s="105"/>
      <c r="I102" s="105"/>
    </row>
    <row r="103" spans="1:9" ht="12.75">
      <c r="A103" s="79" t="s">
        <v>173</v>
      </c>
      <c r="B103" s="105"/>
      <c r="C103" s="104"/>
      <c r="D103" s="105"/>
      <c r="E103" s="105"/>
      <c r="F103" s="105"/>
      <c r="G103" s="105"/>
      <c r="H103" s="105"/>
      <c r="I103" s="105"/>
    </row>
    <row r="104" spans="1:9" ht="12.75">
      <c r="A104" s="79" t="s">
        <v>174</v>
      </c>
      <c r="B104" s="105"/>
      <c r="C104" s="104"/>
      <c r="D104" s="105"/>
      <c r="E104" s="105"/>
      <c r="F104" s="105"/>
      <c r="G104" s="105"/>
      <c r="H104" s="105"/>
      <c r="I104" s="105"/>
    </row>
    <row r="105" spans="1:9" ht="12.75">
      <c r="A105" s="79" t="s">
        <v>175</v>
      </c>
      <c r="B105" s="105"/>
      <c r="C105" s="104"/>
      <c r="D105" s="105"/>
      <c r="E105" s="105"/>
      <c r="F105" s="105"/>
      <c r="G105" s="105"/>
      <c r="H105" s="105"/>
      <c r="I105" s="105"/>
    </row>
    <row r="106" spans="1:9" ht="12.75">
      <c r="A106" s="6"/>
      <c r="B106" s="105"/>
      <c r="C106" s="104"/>
      <c r="D106" s="105"/>
      <c r="E106" s="105"/>
      <c r="F106" s="105"/>
      <c r="G106" s="105"/>
      <c r="H106" s="105"/>
      <c r="I106" s="105"/>
    </row>
    <row r="107" spans="2:9" ht="12.75">
      <c r="B107" s="105"/>
      <c r="C107" s="104"/>
      <c r="D107" s="105"/>
      <c r="E107" s="105"/>
      <c r="F107" s="105"/>
      <c r="G107" s="105"/>
      <c r="H107" s="105"/>
      <c r="I107" s="105"/>
    </row>
    <row r="108" spans="2:9" ht="12.75">
      <c r="B108" s="105"/>
      <c r="C108" s="104"/>
      <c r="D108" s="105"/>
      <c r="E108" s="105"/>
      <c r="F108" s="105"/>
      <c r="G108" s="105"/>
      <c r="H108" s="105"/>
      <c r="I108" s="105"/>
    </row>
    <row r="109" spans="2:9" ht="12.75">
      <c r="B109" s="105"/>
      <c r="C109" s="104"/>
      <c r="D109" s="105"/>
      <c r="E109" s="105"/>
      <c r="F109" s="105"/>
      <c r="G109" s="105"/>
      <c r="H109" s="105"/>
      <c r="I109" s="105"/>
    </row>
    <row r="110" spans="2:9" ht="12.75">
      <c r="B110" s="105"/>
      <c r="C110" s="104"/>
      <c r="D110" s="105"/>
      <c r="E110" s="105"/>
      <c r="F110" s="105"/>
      <c r="G110" s="105"/>
      <c r="H110" s="105"/>
      <c r="I110" s="105"/>
    </row>
    <row r="111" spans="2:9" ht="12.75">
      <c r="B111" s="105"/>
      <c r="C111" s="104"/>
      <c r="D111" s="105"/>
      <c r="E111" s="105"/>
      <c r="F111" s="105"/>
      <c r="G111" s="105"/>
      <c r="H111" s="105"/>
      <c r="I111" s="105"/>
    </row>
    <row r="112" spans="2:9" ht="12.75">
      <c r="B112" s="105"/>
      <c r="C112" s="104"/>
      <c r="D112" s="99">
        <v>25</v>
      </c>
      <c r="E112" s="105"/>
      <c r="F112" s="105"/>
      <c r="G112" s="105"/>
      <c r="H112" s="105"/>
      <c r="I112" s="105"/>
    </row>
    <row r="113" spans="2:9" ht="12.75">
      <c r="B113" s="105"/>
      <c r="C113" s="104"/>
      <c r="D113" s="105"/>
      <c r="E113" s="105"/>
      <c r="F113" s="105"/>
      <c r="G113" s="105"/>
      <c r="H113" s="105"/>
      <c r="I113" s="105"/>
    </row>
    <row r="114" ht="12.75">
      <c r="C114" s="107"/>
    </row>
    <row r="115" ht="12.75">
      <c r="C115" s="107"/>
    </row>
    <row r="116" ht="12.75">
      <c r="C116" s="107"/>
    </row>
    <row r="117" ht="12.75">
      <c r="C117" s="107"/>
    </row>
    <row r="118" ht="12.75">
      <c r="C118" s="107"/>
    </row>
    <row r="119" ht="12.75">
      <c r="C119" s="107"/>
    </row>
    <row r="120" ht="12.75">
      <c r="C120" s="107"/>
    </row>
    <row r="121" ht="12.75">
      <c r="C121" s="107"/>
    </row>
    <row r="122" ht="12.75">
      <c r="C122" s="107"/>
    </row>
    <row r="123" ht="12.75">
      <c r="C123" s="107"/>
    </row>
    <row r="124" ht="12.75">
      <c r="C124" s="107"/>
    </row>
    <row r="125" ht="12.75">
      <c r="C125" s="107"/>
    </row>
    <row r="126" ht="12.75">
      <c r="C126" s="107"/>
    </row>
    <row r="127" ht="12.75">
      <c r="C127" s="107"/>
    </row>
    <row r="128" ht="12.75">
      <c r="C128" s="107"/>
    </row>
    <row r="129" ht="12.75">
      <c r="C129" s="107"/>
    </row>
    <row r="130" ht="12.75">
      <c r="C130" s="107"/>
    </row>
    <row r="131" ht="12.75">
      <c r="C131" s="107"/>
    </row>
    <row r="132" ht="12.75">
      <c r="C132" s="107"/>
    </row>
    <row r="133" ht="12.75">
      <c r="C133" s="107"/>
    </row>
    <row r="134" ht="12.75">
      <c r="C134" s="107"/>
    </row>
    <row r="135" ht="12.75">
      <c r="C135" s="107"/>
    </row>
    <row r="136" ht="12.75">
      <c r="C136" s="107"/>
    </row>
    <row r="137" ht="12.75">
      <c r="C137" s="107"/>
    </row>
    <row r="138" ht="12.75">
      <c r="C138" s="107"/>
    </row>
    <row r="139" ht="12.75">
      <c r="C139" s="107"/>
    </row>
    <row r="140" ht="12.75">
      <c r="C140" s="107"/>
    </row>
    <row r="141" ht="12.75">
      <c r="C141" s="107"/>
    </row>
    <row r="142" ht="12.75">
      <c r="C142" s="107"/>
    </row>
    <row r="143" ht="12.75">
      <c r="C143" s="107"/>
    </row>
    <row r="144" ht="12.75">
      <c r="C144" s="107"/>
    </row>
    <row r="145" ht="12.75">
      <c r="C145" s="107"/>
    </row>
    <row r="146" ht="12.75">
      <c r="C146" s="107"/>
    </row>
    <row r="147" ht="12.75">
      <c r="C147" s="107"/>
    </row>
    <row r="148" ht="12.75">
      <c r="C148" s="107"/>
    </row>
    <row r="149" ht="12.75">
      <c r="C149" s="107"/>
    </row>
    <row r="150" ht="12.75">
      <c r="C150" s="107"/>
    </row>
    <row r="151" ht="12.75">
      <c r="C151" s="107"/>
    </row>
    <row r="152" ht="12.75">
      <c r="C152" s="107"/>
    </row>
    <row r="153" ht="12.75">
      <c r="C153" s="107"/>
    </row>
    <row r="154" ht="12.75">
      <c r="C154" s="107"/>
    </row>
    <row r="155" ht="12.75">
      <c r="C155" s="107"/>
    </row>
    <row r="156" ht="12.75">
      <c r="C156" s="107"/>
    </row>
    <row r="157" ht="12.75">
      <c r="C157" s="107"/>
    </row>
    <row r="158" ht="12.75">
      <c r="C158" s="107"/>
    </row>
    <row r="159" ht="12.75">
      <c r="C159" s="107"/>
    </row>
    <row r="160" ht="12.75">
      <c r="C160" s="107"/>
    </row>
    <row r="161" ht="12.75">
      <c r="C161" s="107"/>
    </row>
    <row r="162" ht="12.75">
      <c r="C162" s="107"/>
    </row>
    <row r="163" ht="12.75">
      <c r="C163" s="107"/>
    </row>
    <row r="164" ht="12.75">
      <c r="C164" s="107"/>
    </row>
    <row r="165" ht="12.75">
      <c r="C165" s="107"/>
    </row>
    <row r="166" ht="12.75">
      <c r="C166" s="107"/>
    </row>
    <row r="167" ht="12.75">
      <c r="C167" s="107"/>
    </row>
    <row r="168" ht="12.75">
      <c r="C168" s="107"/>
    </row>
    <row r="169" ht="12.75">
      <c r="C169" s="107"/>
    </row>
    <row r="170" ht="12.75">
      <c r="C170" s="107"/>
    </row>
    <row r="171" ht="12.75">
      <c r="C171" s="107"/>
    </row>
    <row r="172" ht="12.75">
      <c r="C172" s="107"/>
    </row>
    <row r="173" ht="12.75">
      <c r="C173" s="107"/>
    </row>
    <row r="174" ht="12.75">
      <c r="C174" s="107"/>
    </row>
    <row r="175" ht="12.75">
      <c r="C175" s="107"/>
    </row>
    <row r="176" ht="12.75">
      <c r="C176" s="107"/>
    </row>
    <row r="177" ht="12.75">
      <c r="C177" s="107"/>
    </row>
    <row r="178" ht="12.75">
      <c r="C178" s="107"/>
    </row>
    <row r="179" ht="12.75">
      <c r="C179" s="107"/>
    </row>
    <row r="180" ht="12.75">
      <c r="C180" s="107"/>
    </row>
    <row r="181" ht="12.75">
      <c r="C181" s="107"/>
    </row>
    <row r="182" ht="12.75">
      <c r="C182" s="107"/>
    </row>
    <row r="183" ht="12.75">
      <c r="C183" s="107"/>
    </row>
    <row r="184" ht="12.75">
      <c r="C184" s="107"/>
    </row>
    <row r="185" ht="12.75">
      <c r="C185" s="107"/>
    </row>
    <row r="186" ht="12.75">
      <c r="C186" s="107"/>
    </row>
    <row r="187" ht="12.75">
      <c r="C187" s="107"/>
    </row>
    <row r="188" ht="12.75">
      <c r="C188" s="107"/>
    </row>
    <row r="189" ht="12.75">
      <c r="C189" s="107"/>
    </row>
    <row r="190" ht="12.75">
      <c r="C190" s="107"/>
    </row>
    <row r="191" ht="12.75">
      <c r="C191" s="107"/>
    </row>
    <row r="192" ht="12.75">
      <c r="C192" s="107"/>
    </row>
    <row r="193" ht="12.75">
      <c r="C193" s="107"/>
    </row>
    <row r="194" ht="12.75">
      <c r="C194" s="107"/>
    </row>
    <row r="195" ht="12.75">
      <c r="C195" s="107"/>
    </row>
    <row r="196" ht="12.75">
      <c r="C196" s="107"/>
    </row>
    <row r="197" ht="12.75">
      <c r="C197" s="107"/>
    </row>
    <row r="198" ht="12.75">
      <c r="C198" s="107"/>
    </row>
    <row r="199" ht="12.75">
      <c r="C199" s="107"/>
    </row>
    <row r="200" ht="12.75">
      <c r="C200" s="107"/>
    </row>
    <row r="201" ht="12.75">
      <c r="C201" s="107"/>
    </row>
    <row r="202" ht="12.75">
      <c r="C202" s="107"/>
    </row>
    <row r="203" ht="12.75">
      <c r="C203" s="107"/>
    </row>
    <row r="204" ht="12.75">
      <c r="C204" s="107"/>
    </row>
    <row r="205" ht="12.75">
      <c r="C205" s="107"/>
    </row>
    <row r="206" ht="12.75">
      <c r="C206" s="107"/>
    </row>
    <row r="207" ht="12.75">
      <c r="C207" s="107"/>
    </row>
    <row r="208" ht="12.75">
      <c r="C208" s="107"/>
    </row>
    <row r="209" ht="12.75">
      <c r="C209" s="107"/>
    </row>
    <row r="210" ht="12.75">
      <c r="C210" s="107"/>
    </row>
    <row r="211" ht="12.75">
      <c r="C211" s="107"/>
    </row>
    <row r="212" ht="12.75">
      <c r="C212" s="107"/>
    </row>
    <row r="213" ht="12.75">
      <c r="C213" s="107"/>
    </row>
    <row r="214" ht="12.75">
      <c r="C214" s="107"/>
    </row>
    <row r="215" ht="12.75">
      <c r="C215" s="107"/>
    </row>
    <row r="216" ht="12.75">
      <c r="C216" s="107"/>
    </row>
    <row r="217" ht="12.75">
      <c r="C217" s="107"/>
    </row>
    <row r="218" ht="12.75">
      <c r="C218" s="107"/>
    </row>
    <row r="219" ht="12.75">
      <c r="C219" s="107"/>
    </row>
    <row r="220" ht="12.75">
      <c r="C220" s="107"/>
    </row>
    <row r="221" ht="12.75">
      <c r="C221" s="107"/>
    </row>
    <row r="222" ht="12.75">
      <c r="C222" s="107"/>
    </row>
    <row r="223" ht="12.75">
      <c r="C223" s="107"/>
    </row>
    <row r="224" ht="12.75">
      <c r="C224" s="107"/>
    </row>
    <row r="225" ht="12.75">
      <c r="C225" s="107"/>
    </row>
    <row r="226" ht="12.75">
      <c r="C226" s="107"/>
    </row>
    <row r="227" ht="12.75">
      <c r="C227" s="107"/>
    </row>
    <row r="228" ht="12.75">
      <c r="C228" s="107"/>
    </row>
    <row r="229" ht="12.75">
      <c r="C229" s="107"/>
    </row>
    <row r="230" ht="12.75">
      <c r="C230" s="107"/>
    </row>
    <row r="231" ht="12.75">
      <c r="C231" s="107"/>
    </row>
    <row r="232" ht="12.75">
      <c r="C232" s="107"/>
    </row>
    <row r="233" ht="12.75">
      <c r="C233" s="107"/>
    </row>
    <row r="234" ht="12.75">
      <c r="C234" s="107"/>
    </row>
    <row r="235" ht="12.75">
      <c r="C235" s="107"/>
    </row>
    <row r="236" ht="12.75">
      <c r="C236" s="107"/>
    </row>
    <row r="237" ht="12.75">
      <c r="C237" s="107"/>
    </row>
    <row r="238" ht="12.75">
      <c r="C238" s="107"/>
    </row>
    <row r="239" ht="12.75">
      <c r="C239" s="107"/>
    </row>
    <row r="240" ht="12.75">
      <c r="C240" s="107"/>
    </row>
    <row r="241" ht="12.75">
      <c r="C241" s="107"/>
    </row>
    <row r="242" ht="12.75">
      <c r="C242" s="107"/>
    </row>
    <row r="243" ht="12.75">
      <c r="C243" s="107"/>
    </row>
    <row r="244" ht="12.75">
      <c r="C244" s="107"/>
    </row>
    <row r="245" ht="12.75">
      <c r="C245" s="107"/>
    </row>
    <row r="246" ht="12.75">
      <c r="C246" s="107"/>
    </row>
    <row r="247" ht="12.75">
      <c r="C247" s="107"/>
    </row>
    <row r="248" ht="12.75">
      <c r="C248" s="107"/>
    </row>
    <row r="249" ht="12.75">
      <c r="C249" s="107"/>
    </row>
    <row r="250" ht="12.75">
      <c r="C250" s="107"/>
    </row>
    <row r="251" ht="12.75">
      <c r="C251" s="107"/>
    </row>
    <row r="252" ht="12.75">
      <c r="C252" s="107"/>
    </row>
    <row r="253" ht="12.75">
      <c r="C253" s="107"/>
    </row>
    <row r="254" ht="12.75">
      <c r="C254" s="107"/>
    </row>
    <row r="255" ht="12.75">
      <c r="C255" s="107"/>
    </row>
    <row r="256" ht="12.75">
      <c r="C256" s="107"/>
    </row>
    <row r="257" ht="12.75">
      <c r="C257" s="107"/>
    </row>
    <row r="258" ht="12.75">
      <c r="C258" s="107"/>
    </row>
    <row r="259" ht="12.75">
      <c r="C259" s="107"/>
    </row>
    <row r="260" ht="12.75">
      <c r="C260" s="107"/>
    </row>
    <row r="261" ht="12.75">
      <c r="C261" s="107"/>
    </row>
    <row r="262" ht="12.75">
      <c r="C262" s="107"/>
    </row>
    <row r="263" ht="12.75">
      <c r="C263" s="107"/>
    </row>
    <row r="264" ht="12.75">
      <c r="C264" s="107"/>
    </row>
    <row r="265" ht="12.75">
      <c r="C265" s="107"/>
    </row>
    <row r="266" ht="12.75">
      <c r="C266" s="107"/>
    </row>
    <row r="267" ht="12.75">
      <c r="C267" s="107"/>
    </row>
    <row r="268" ht="12.75">
      <c r="C268" s="107"/>
    </row>
    <row r="269" ht="12.75">
      <c r="C269" s="107"/>
    </row>
    <row r="270" ht="12.75">
      <c r="C270" s="107"/>
    </row>
    <row r="271" ht="12.75">
      <c r="C271" s="107"/>
    </row>
    <row r="272" ht="12.75">
      <c r="C272" s="107"/>
    </row>
    <row r="273" ht="12.75">
      <c r="C273" s="107"/>
    </row>
    <row r="274" ht="12.75">
      <c r="C274" s="107"/>
    </row>
    <row r="275" ht="12.75">
      <c r="C275" s="107"/>
    </row>
    <row r="276" ht="12.75">
      <c r="C276" s="107"/>
    </row>
    <row r="277" ht="12.75">
      <c r="C277" s="107"/>
    </row>
    <row r="278" ht="12.75">
      <c r="C278" s="107"/>
    </row>
    <row r="279" ht="12.75">
      <c r="C279" s="107"/>
    </row>
    <row r="280" ht="12.75">
      <c r="C280" s="107"/>
    </row>
    <row r="281" ht="12.75">
      <c r="C281" s="107"/>
    </row>
    <row r="282" ht="12.75">
      <c r="C282" s="107"/>
    </row>
    <row r="283" ht="12.75">
      <c r="C283" s="107"/>
    </row>
    <row r="284" ht="12.75">
      <c r="C284" s="107"/>
    </row>
    <row r="285" ht="12.75">
      <c r="C285" s="107"/>
    </row>
    <row r="286" ht="12.75">
      <c r="C286" s="107"/>
    </row>
    <row r="287" ht="12.75">
      <c r="C287" s="107"/>
    </row>
    <row r="288" ht="12.75">
      <c r="C288" s="107"/>
    </row>
    <row r="289" ht="12.75">
      <c r="C289" s="107"/>
    </row>
    <row r="290" ht="12.75">
      <c r="C290" s="107"/>
    </row>
    <row r="291" ht="12.75">
      <c r="C291" s="107"/>
    </row>
    <row r="292" ht="12.75">
      <c r="C292" s="107"/>
    </row>
    <row r="293" ht="12.75">
      <c r="C293" s="107"/>
    </row>
    <row r="294" ht="12.75">
      <c r="C294" s="107"/>
    </row>
    <row r="295" ht="12.75">
      <c r="C295" s="107"/>
    </row>
    <row r="296" ht="12.75">
      <c r="C296" s="107"/>
    </row>
    <row r="297" ht="12.75">
      <c r="C297" s="107"/>
    </row>
    <row r="298" ht="12.75">
      <c r="C298" s="107"/>
    </row>
    <row r="299" ht="12.75">
      <c r="C299" s="107"/>
    </row>
    <row r="300" ht="12.75">
      <c r="C300" s="107"/>
    </row>
    <row r="301" ht="12.75">
      <c r="C301" s="107"/>
    </row>
    <row r="302" ht="12.75">
      <c r="C302" s="107"/>
    </row>
    <row r="303" ht="12.75">
      <c r="C303" s="107"/>
    </row>
    <row r="304" ht="12.75">
      <c r="C304" s="107"/>
    </row>
    <row r="305" ht="12.75">
      <c r="C305" s="107"/>
    </row>
    <row r="306" ht="12.75">
      <c r="C306" s="107"/>
    </row>
    <row r="307" ht="12.75">
      <c r="C307" s="107"/>
    </row>
    <row r="308" ht="12.75">
      <c r="C308" s="107"/>
    </row>
    <row r="309" ht="12.75">
      <c r="C309" s="107"/>
    </row>
    <row r="310" ht="12.75">
      <c r="C310" s="107"/>
    </row>
    <row r="311" ht="12.75">
      <c r="C311" s="107"/>
    </row>
    <row r="312" ht="12.75">
      <c r="C312" s="107"/>
    </row>
    <row r="313" ht="12.75">
      <c r="C313" s="107"/>
    </row>
    <row r="314" ht="12.75">
      <c r="C314" s="107"/>
    </row>
    <row r="315" ht="12.75">
      <c r="C315" s="107"/>
    </row>
    <row r="316" ht="12.75">
      <c r="C316" s="107"/>
    </row>
    <row r="317" ht="12.75">
      <c r="C317" s="107"/>
    </row>
    <row r="318" ht="12.75">
      <c r="C318" s="107"/>
    </row>
    <row r="319" ht="12.75">
      <c r="C319" s="107"/>
    </row>
    <row r="320" ht="12.75">
      <c r="C320" s="107"/>
    </row>
    <row r="321" ht="12.75">
      <c r="C321" s="107"/>
    </row>
    <row r="322" ht="12.75">
      <c r="C322" s="107"/>
    </row>
    <row r="323" ht="12.75">
      <c r="C323" s="107"/>
    </row>
    <row r="324" ht="12.75">
      <c r="C324" s="107"/>
    </row>
    <row r="325" ht="12.75">
      <c r="C325" s="107"/>
    </row>
    <row r="326" ht="12.75">
      <c r="C326" s="107"/>
    </row>
    <row r="327" ht="12.75">
      <c r="C327" s="107"/>
    </row>
    <row r="328" ht="12.75">
      <c r="C328" s="107"/>
    </row>
    <row r="329" ht="12.75">
      <c r="C329" s="107"/>
    </row>
    <row r="330" ht="12.75">
      <c r="C330" s="107"/>
    </row>
    <row r="331" ht="12.75">
      <c r="C331" s="107"/>
    </row>
    <row r="332" ht="12.75">
      <c r="C332" s="107"/>
    </row>
    <row r="333" ht="12.75">
      <c r="C333" s="107"/>
    </row>
    <row r="334" ht="12.75">
      <c r="C334" s="107"/>
    </row>
    <row r="335" ht="12.75">
      <c r="C335" s="107"/>
    </row>
    <row r="336" ht="12.75">
      <c r="C336" s="107"/>
    </row>
    <row r="337" ht="12.75">
      <c r="C337" s="107"/>
    </row>
    <row r="338" ht="12.75">
      <c r="C338" s="107"/>
    </row>
    <row r="339" ht="12.75">
      <c r="C339" s="107"/>
    </row>
    <row r="340" ht="12.75">
      <c r="C340" s="107"/>
    </row>
    <row r="341" ht="12.75">
      <c r="C341" s="107"/>
    </row>
    <row r="342" ht="12.75">
      <c r="C342" s="107"/>
    </row>
    <row r="343" ht="12.75">
      <c r="C343" s="107"/>
    </row>
    <row r="344" ht="12.75">
      <c r="C344" s="107"/>
    </row>
    <row r="345" ht="12.75">
      <c r="C345" s="107"/>
    </row>
    <row r="346" ht="12.75">
      <c r="C346" s="107"/>
    </row>
    <row r="347" ht="12.75">
      <c r="C347" s="107"/>
    </row>
    <row r="348" ht="12.75">
      <c r="C348" s="107"/>
    </row>
    <row r="349" ht="12.75">
      <c r="C349" s="107"/>
    </row>
    <row r="350" ht="12.75">
      <c r="C350" s="107"/>
    </row>
    <row r="351" ht="12.75">
      <c r="C351" s="107"/>
    </row>
    <row r="352" ht="12.75">
      <c r="C352" s="107"/>
    </row>
    <row r="353" ht="12.75">
      <c r="C353" s="107"/>
    </row>
    <row r="354" ht="12.75">
      <c r="C354" s="107"/>
    </row>
    <row r="355" ht="12.75">
      <c r="C355" s="107"/>
    </row>
    <row r="356" ht="12.75">
      <c r="C356" s="107"/>
    </row>
    <row r="357" ht="12.75">
      <c r="C357" s="107"/>
    </row>
    <row r="358" ht="12.75">
      <c r="C358" s="107"/>
    </row>
    <row r="359" ht="12.75">
      <c r="C359" s="107"/>
    </row>
    <row r="360" ht="12.75">
      <c r="C360" s="107"/>
    </row>
    <row r="361" ht="12.75">
      <c r="C361" s="107"/>
    </row>
    <row r="362" ht="12.75">
      <c r="C362" s="107"/>
    </row>
    <row r="363" ht="12.75">
      <c r="C363" s="107"/>
    </row>
    <row r="364" ht="12.75">
      <c r="C364" s="107"/>
    </row>
    <row r="365" ht="12.75">
      <c r="C365" s="107"/>
    </row>
    <row r="366" ht="12.75">
      <c r="C366" s="107"/>
    </row>
    <row r="367" ht="12.75">
      <c r="C367" s="107"/>
    </row>
    <row r="368" ht="12.75">
      <c r="C368" s="107"/>
    </row>
    <row r="369" ht="12.75">
      <c r="C369" s="107"/>
    </row>
    <row r="370" ht="12.75">
      <c r="C370" s="107"/>
    </row>
    <row r="371" ht="12.75">
      <c r="C371" s="107"/>
    </row>
    <row r="372" ht="12.75">
      <c r="C372" s="107"/>
    </row>
    <row r="373" ht="12.75">
      <c r="C373" s="107"/>
    </row>
    <row r="374" ht="12.75">
      <c r="C374" s="107"/>
    </row>
    <row r="375" ht="12.75">
      <c r="C375" s="107"/>
    </row>
    <row r="376" ht="12.75">
      <c r="C376" s="107"/>
    </row>
    <row r="377" ht="12.75">
      <c r="C377" s="107"/>
    </row>
    <row r="378" ht="12.75">
      <c r="C378" s="107"/>
    </row>
    <row r="379" ht="12.75">
      <c r="C379" s="107"/>
    </row>
    <row r="380" ht="12.75">
      <c r="C380" s="107"/>
    </row>
    <row r="381" ht="12.75">
      <c r="C381" s="107"/>
    </row>
    <row r="382" ht="12.75">
      <c r="C382" s="107"/>
    </row>
    <row r="383" ht="12.75">
      <c r="C383" s="107"/>
    </row>
    <row r="384" ht="12.75">
      <c r="C384" s="107"/>
    </row>
    <row r="385" ht="12.75">
      <c r="C385" s="107"/>
    </row>
    <row r="386" ht="12.75">
      <c r="C386" s="107"/>
    </row>
    <row r="387" ht="12.75">
      <c r="C387" s="107"/>
    </row>
    <row r="388" ht="12.75">
      <c r="C388" s="107"/>
    </row>
    <row r="389" ht="12.75">
      <c r="C389" s="107"/>
    </row>
    <row r="390" ht="12.75">
      <c r="C390" s="107"/>
    </row>
    <row r="391" ht="12.75">
      <c r="C391" s="107"/>
    </row>
    <row r="392" ht="12.75">
      <c r="C392" s="107"/>
    </row>
    <row r="393" ht="12.75">
      <c r="C393" s="107"/>
    </row>
    <row r="394" ht="12.75">
      <c r="C394" s="107"/>
    </row>
    <row r="395" ht="12.75">
      <c r="C395" s="107"/>
    </row>
    <row r="396" ht="12.75">
      <c r="C396" s="107"/>
    </row>
    <row r="397" ht="12.75">
      <c r="C397" s="107"/>
    </row>
    <row r="398" ht="12.75">
      <c r="C398" s="107"/>
    </row>
    <row r="399" ht="12.75">
      <c r="C399" s="107"/>
    </row>
    <row r="400" ht="12.75">
      <c r="C400" s="107"/>
    </row>
    <row r="401" ht="12.75">
      <c r="C401" s="107"/>
    </row>
    <row r="402" ht="12.75">
      <c r="C402" s="107"/>
    </row>
    <row r="403" ht="12.75">
      <c r="C403" s="107"/>
    </row>
    <row r="404" ht="12.75">
      <c r="C404" s="107"/>
    </row>
    <row r="405" ht="12.75">
      <c r="C405" s="107"/>
    </row>
    <row r="406" ht="12.75">
      <c r="C406" s="107"/>
    </row>
    <row r="407" ht="12.75">
      <c r="C407" s="107"/>
    </row>
    <row r="408" ht="12.75">
      <c r="C408" s="107"/>
    </row>
    <row r="409" ht="12.75">
      <c r="C409" s="107"/>
    </row>
    <row r="410" ht="12.75">
      <c r="C410" s="107"/>
    </row>
    <row r="411" ht="12.75">
      <c r="C411" s="107"/>
    </row>
    <row r="412" ht="12.75">
      <c r="C412" s="107"/>
    </row>
    <row r="413" ht="12.75">
      <c r="C413" s="107"/>
    </row>
    <row r="414" ht="12.75">
      <c r="C414" s="107"/>
    </row>
    <row r="415" ht="12.75">
      <c r="C415" s="107"/>
    </row>
    <row r="416" ht="12.75">
      <c r="C416" s="107"/>
    </row>
    <row r="417" ht="12.75">
      <c r="C417" s="107"/>
    </row>
    <row r="418" ht="12.75">
      <c r="C418" s="107"/>
    </row>
    <row r="419" ht="12.75">
      <c r="C419" s="107"/>
    </row>
    <row r="420" ht="12.75">
      <c r="C420" s="107"/>
    </row>
    <row r="421" ht="12.75">
      <c r="C421" s="107"/>
    </row>
    <row r="422" ht="12.75">
      <c r="C422" s="107"/>
    </row>
    <row r="423" ht="12.75">
      <c r="C423" s="107"/>
    </row>
    <row r="424" ht="12.75">
      <c r="C424" s="107"/>
    </row>
    <row r="425" ht="12.75">
      <c r="C425" s="107"/>
    </row>
    <row r="426" ht="12.75">
      <c r="C426" s="107"/>
    </row>
    <row r="427" ht="12.75">
      <c r="C427" s="107"/>
    </row>
    <row r="428" ht="12.75">
      <c r="C428" s="107"/>
    </row>
    <row r="429" ht="12.75">
      <c r="C429" s="107"/>
    </row>
    <row r="430" ht="12.75">
      <c r="C430" s="107"/>
    </row>
    <row r="431" ht="12.75">
      <c r="C431" s="107"/>
    </row>
    <row r="432" ht="12.75">
      <c r="C432" s="107"/>
    </row>
    <row r="433" ht="12.75">
      <c r="C433" s="107"/>
    </row>
    <row r="434" ht="12.75">
      <c r="C434" s="107"/>
    </row>
    <row r="435" ht="12.75">
      <c r="C435" s="107"/>
    </row>
    <row r="436" ht="12.75">
      <c r="C436" s="107"/>
    </row>
    <row r="437" ht="12.75">
      <c r="C437" s="107"/>
    </row>
    <row r="438" ht="12.75">
      <c r="C438" s="107"/>
    </row>
    <row r="439" ht="12.75">
      <c r="C439" s="107"/>
    </row>
    <row r="440" ht="12.75">
      <c r="C440" s="107"/>
    </row>
    <row r="441" ht="12.75">
      <c r="C441" s="107"/>
    </row>
    <row r="442" ht="12.75">
      <c r="C442" s="107"/>
    </row>
    <row r="443" ht="12.75">
      <c r="C443" s="107"/>
    </row>
    <row r="444" ht="12.75">
      <c r="C444" s="107"/>
    </row>
    <row r="445" ht="12.75">
      <c r="C445" s="107"/>
    </row>
    <row r="446" ht="12.75">
      <c r="C446" s="107"/>
    </row>
    <row r="447" ht="12.75">
      <c r="C447" s="107"/>
    </row>
    <row r="448" ht="12.75">
      <c r="C448" s="107"/>
    </row>
    <row r="449" ht="12.75">
      <c r="C449" s="107"/>
    </row>
    <row r="450" ht="12.75">
      <c r="C450" s="107"/>
    </row>
    <row r="451" ht="12.75">
      <c r="C451" s="107"/>
    </row>
    <row r="452" ht="12.75">
      <c r="C452" s="107"/>
    </row>
    <row r="453" ht="12.75">
      <c r="C453" s="107"/>
    </row>
    <row r="454" ht="12.75">
      <c r="C454" s="107"/>
    </row>
    <row r="455" ht="12.75">
      <c r="C455" s="107"/>
    </row>
    <row r="456" ht="12.75">
      <c r="C456" s="107"/>
    </row>
    <row r="457" ht="12.75">
      <c r="C457" s="107"/>
    </row>
    <row r="458" ht="12.75">
      <c r="C458" s="107"/>
    </row>
    <row r="459" ht="12.75">
      <c r="C459" s="107"/>
    </row>
    <row r="460" ht="12.75">
      <c r="C460" s="107"/>
    </row>
    <row r="461" ht="12.75">
      <c r="C461" s="107"/>
    </row>
    <row r="462" ht="12.75">
      <c r="C462" s="107"/>
    </row>
    <row r="463" ht="12.75">
      <c r="C463" s="107"/>
    </row>
    <row r="464" ht="12.75">
      <c r="C464" s="107"/>
    </row>
    <row r="465" ht="12.75">
      <c r="C465" s="107"/>
    </row>
    <row r="466" ht="12.75">
      <c r="C466" s="107"/>
    </row>
    <row r="467" ht="12.75">
      <c r="C467" s="107"/>
    </row>
    <row r="468" ht="12.75">
      <c r="C468" s="107"/>
    </row>
    <row r="469" ht="12.75">
      <c r="C469" s="107"/>
    </row>
    <row r="470" ht="12.75">
      <c r="C470" s="107"/>
    </row>
    <row r="471" ht="12.75">
      <c r="C471" s="107"/>
    </row>
    <row r="472" ht="12.75">
      <c r="C472" s="107"/>
    </row>
    <row r="473" ht="12.75">
      <c r="C473" s="107"/>
    </row>
    <row r="474" ht="12.75">
      <c r="C474" s="107"/>
    </row>
    <row r="475" ht="12.75">
      <c r="C475" s="107"/>
    </row>
    <row r="476" ht="12.75">
      <c r="C476" s="107"/>
    </row>
    <row r="477" ht="12.75">
      <c r="C477" s="107"/>
    </row>
    <row r="478" ht="12.75">
      <c r="C478" s="107"/>
    </row>
    <row r="479" ht="12.75">
      <c r="C479" s="107"/>
    </row>
    <row r="480" ht="12.75">
      <c r="C480" s="107"/>
    </row>
    <row r="481" ht="12.75">
      <c r="C481" s="107"/>
    </row>
    <row r="482" ht="12.75">
      <c r="C482" s="107"/>
    </row>
    <row r="483" ht="12.75">
      <c r="C483" s="107"/>
    </row>
    <row r="484" ht="12.75">
      <c r="C484" s="107"/>
    </row>
    <row r="485" ht="12.75">
      <c r="C485" s="107"/>
    </row>
    <row r="486" ht="12.75">
      <c r="C486" s="107"/>
    </row>
    <row r="487" ht="12.75">
      <c r="C487" s="107"/>
    </row>
    <row r="488" ht="12.75">
      <c r="C488" s="107"/>
    </row>
    <row r="489" ht="12.75">
      <c r="C489" s="107"/>
    </row>
    <row r="490" ht="12.75">
      <c r="C490" s="107"/>
    </row>
    <row r="491" ht="12.75">
      <c r="C491" s="107"/>
    </row>
    <row r="492" ht="12.75">
      <c r="C492" s="107"/>
    </row>
    <row r="493" ht="12.75">
      <c r="C493" s="107"/>
    </row>
    <row r="494" ht="12.75">
      <c r="C494" s="107"/>
    </row>
    <row r="495" ht="12.75">
      <c r="C495" s="107"/>
    </row>
    <row r="496" ht="12.75">
      <c r="C496" s="107"/>
    </row>
    <row r="497" ht="12.75">
      <c r="C497" s="107"/>
    </row>
    <row r="498" ht="12.75">
      <c r="C498" s="107"/>
    </row>
    <row r="499" ht="12.75">
      <c r="C499" s="107"/>
    </row>
    <row r="500" ht="12.75">
      <c r="C500" s="107"/>
    </row>
    <row r="501" ht="12.75">
      <c r="C501" s="107"/>
    </row>
    <row r="502" ht="12.75">
      <c r="C502" s="107"/>
    </row>
    <row r="503" ht="12.75">
      <c r="C503" s="107"/>
    </row>
    <row r="504" ht="12.75">
      <c r="C504" s="107"/>
    </row>
    <row r="505" ht="12.75">
      <c r="C505" s="107"/>
    </row>
    <row r="506" ht="12.75">
      <c r="C506" s="107"/>
    </row>
    <row r="507" ht="12.75">
      <c r="C507" s="107"/>
    </row>
    <row r="508" ht="12.75">
      <c r="C508" s="107"/>
    </row>
    <row r="509" ht="12.75">
      <c r="C509" s="107"/>
    </row>
    <row r="510" ht="12.75">
      <c r="C510" s="107"/>
    </row>
    <row r="511" ht="12.75">
      <c r="C511" s="107"/>
    </row>
    <row r="512" ht="12.75">
      <c r="C512" s="107"/>
    </row>
    <row r="513" ht="12.75">
      <c r="C513" s="107"/>
    </row>
    <row r="514" ht="12.75">
      <c r="C514" s="107"/>
    </row>
    <row r="515" ht="12.75">
      <c r="C515" s="107"/>
    </row>
    <row r="516" ht="12.75">
      <c r="C516" s="107"/>
    </row>
    <row r="517" ht="12.75">
      <c r="C517" s="107"/>
    </row>
    <row r="518" ht="12.75">
      <c r="C518" s="107"/>
    </row>
    <row r="519" ht="12.75">
      <c r="C519" s="107"/>
    </row>
    <row r="520" ht="12.75">
      <c r="C520" s="107"/>
    </row>
    <row r="521" ht="12.75">
      <c r="C521" s="107"/>
    </row>
    <row r="522" ht="12.75">
      <c r="C522" s="107"/>
    </row>
    <row r="523" ht="12.75">
      <c r="C523" s="107"/>
    </row>
    <row r="524" ht="12.75">
      <c r="C524" s="107"/>
    </row>
    <row r="525" ht="12.75">
      <c r="C525" s="107"/>
    </row>
    <row r="526" ht="12.75">
      <c r="C526" s="107"/>
    </row>
    <row r="527" ht="12.75">
      <c r="C527" s="107"/>
    </row>
    <row r="528" ht="12.75">
      <c r="C528" s="107"/>
    </row>
    <row r="529" ht="12.75">
      <c r="C529" s="107"/>
    </row>
    <row r="530" ht="12.75">
      <c r="C530" s="107"/>
    </row>
    <row r="531" ht="12.75">
      <c r="C531" s="107"/>
    </row>
    <row r="532" ht="12.75">
      <c r="C532" s="107"/>
    </row>
    <row r="533" ht="12.75">
      <c r="C533" s="107"/>
    </row>
    <row r="534" ht="12.75">
      <c r="C534" s="107"/>
    </row>
    <row r="535" ht="12.75">
      <c r="C535" s="107"/>
    </row>
    <row r="536" ht="12.75">
      <c r="C536" s="107"/>
    </row>
    <row r="537" ht="12.75">
      <c r="C537" s="107"/>
    </row>
    <row r="538" ht="12.75">
      <c r="C538" s="107"/>
    </row>
    <row r="539" ht="12.75">
      <c r="C539" s="107"/>
    </row>
    <row r="540" ht="12.75">
      <c r="C540" s="107"/>
    </row>
    <row r="541" ht="12.75">
      <c r="C541" s="107"/>
    </row>
    <row r="542" ht="12.75">
      <c r="C542" s="107"/>
    </row>
    <row r="543" ht="12.75">
      <c r="C543" s="107"/>
    </row>
    <row r="544" ht="12.75">
      <c r="C544" s="107"/>
    </row>
    <row r="545" ht="12.75">
      <c r="C545" s="107"/>
    </row>
    <row r="546" ht="12.75">
      <c r="C546" s="107"/>
    </row>
    <row r="547" ht="12.75">
      <c r="C547" s="107"/>
    </row>
    <row r="548" ht="12.75">
      <c r="C548" s="107"/>
    </row>
    <row r="549" ht="12.75">
      <c r="C549" s="107"/>
    </row>
    <row r="550" ht="12.75">
      <c r="C550" s="107"/>
    </row>
    <row r="551" ht="12.75">
      <c r="C551" s="107"/>
    </row>
    <row r="552" ht="12.75">
      <c r="C552" s="107"/>
    </row>
    <row r="553" ht="12.75">
      <c r="C553" s="107"/>
    </row>
    <row r="554" ht="12.75">
      <c r="C554" s="107"/>
    </row>
    <row r="555" ht="12.75">
      <c r="C555" s="107"/>
    </row>
    <row r="556" ht="12.75">
      <c r="C556" s="107"/>
    </row>
    <row r="557" ht="12.75">
      <c r="C557" s="107"/>
    </row>
    <row r="558" ht="12.75">
      <c r="C558" s="107"/>
    </row>
    <row r="559" ht="12.75">
      <c r="C559" s="107"/>
    </row>
    <row r="560" ht="12.75">
      <c r="C560" s="107"/>
    </row>
    <row r="561" ht="12.75">
      <c r="C561" s="107"/>
    </row>
    <row r="562" ht="12.75">
      <c r="C562" s="107"/>
    </row>
    <row r="563" ht="12.75">
      <c r="C563" s="107"/>
    </row>
    <row r="564" ht="12.75">
      <c r="C564" s="107"/>
    </row>
    <row r="565" ht="12.75">
      <c r="C565" s="107"/>
    </row>
    <row r="566" ht="12.75">
      <c r="C566" s="107"/>
    </row>
    <row r="567" ht="12.75">
      <c r="C567" s="107"/>
    </row>
    <row r="568" ht="12.75">
      <c r="C568" s="107"/>
    </row>
    <row r="569" ht="12.75">
      <c r="C569" s="107"/>
    </row>
    <row r="570" ht="12.75">
      <c r="C570" s="107"/>
    </row>
    <row r="571" ht="12.75">
      <c r="C571" s="107"/>
    </row>
    <row r="572" ht="12.75">
      <c r="C572" s="107"/>
    </row>
    <row r="573" ht="12.75">
      <c r="C573" s="107"/>
    </row>
    <row r="574" ht="12.75">
      <c r="C574" s="107"/>
    </row>
    <row r="575" ht="12.75">
      <c r="C575" s="107"/>
    </row>
    <row r="576" ht="12.75">
      <c r="C576" s="107"/>
    </row>
    <row r="577" ht="12.75">
      <c r="C577" s="107"/>
    </row>
    <row r="578" ht="12.75">
      <c r="C578" s="107"/>
    </row>
    <row r="579" ht="12.75">
      <c r="C579" s="107"/>
    </row>
    <row r="580" ht="12.75">
      <c r="C580" s="107"/>
    </row>
    <row r="581" ht="12.75">
      <c r="C581" s="107"/>
    </row>
    <row r="582" ht="12.75">
      <c r="C582" s="107"/>
    </row>
    <row r="583" ht="12.75">
      <c r="C583" s="107"/>
    </row>
    <row r="584" ht="12.75">
      <c r="C584" s="107"/>
    </row>
    <row r="585" ht="12.75">
      <c r="C585" s="107"/>
    </row>
    <row r="586" ht="12.75">
      <c r="C586" s="107"/>
    </row>
    <row r="587" ht="12.75">
      <c r="C587" s="107"/>
    </row>
    <row r="588" ht="12.75">
      <c r="C588" s="107"/>
    </row>
    <row r="589" ht="12.75">
      <c r="C589" s="107"/>
    </row>
    <row r="590" ht="12.75">
      <c r="C590" s="107"/>
    </row>
    <row r="591" ht="12.75">
      <c r="C591" s="107"/>
    </row>
    <row r="592" ht="12.75">
      <c r="C592" s="107"/>
    </row>
    <row r="593" ht="12.75">
      <c r="C593" s="107"/>
    </row>
    <row r="594" ht="12.75">
      <c r="C594" s="107"/>
    </row>
    <row r="595" ht="12.75">
      <c r="C595" s="107"/>
    </row>
    <row r="596" ht="12.75">
      <c r="C596" s="107"/>
    </row>
    <row r="597" ht="12.75">
      <c r="C597" s="107"/>
    </row>
    <row r="598" ht="12.75">
      <c r="C598" s="107"/>
    </row>
    <row r="599" ht="12.75">
      <c r="C599" s="107"/>
    </row>
    <row r="600" ht="12.75">
      <c r="C600" s="107"/>
    </row>
    <row r="601" ht="12.75">
      <c r="C601" s="107"/>
    </row>
    <row r="602" ht="12.75">
      <c r="C602" s="107"/>
    </row>
    <row r="603" ht="12.75">
      <c r="C603" s="107"/>
    </row>
    <row r="604" ht="12.75">
      <c r="C604" s="107"/>
    </row>
    <row r="605" ht="12.75">
      <c r="C605" s="107"/>
    </row>
    <row r="606" ht="12.75">
      <c r="C606" s="107"/>
    </row>
    <row r="607" ht="12.75">
      <c r="C607" s="107"/>
    </row>
    <row r="608" ht="12.75">
      <c r="C608" s="107"/>
    </row>
    <row r="609" ht="12.75">
      <c r="C609" s="107"/>
    </row>
    <row r="610" ht="12.75">
      <c r="C610" s="107"/>
    </row>
    <row r="611" ht="12.75">
      <c r="C611" s="107"/>
    </row>
    <row r="612" ht="12.75">
      <c r="C612" s="107"/>
    </row>
    <row r="613" ht="12.75">
      <c r="C613" s="107"/>
    </row>
    <row r="614" ht="12.75">
      <c r="C614" s="107"/>
    </row>
    <row r="615" ht="12.75">
      <c r="C615" s="107"/>
    </row>
    <row r="616" ht="12.75">
      <c r="C616" s="107"/>
    </row>
    <row r="617" ht="12.75">
      <c r="C617" s="107"/>
    </row>
    <row r="618" ht="12.75">
      <c r="C618" s="107"/>
    </row>
    <row r="619" ht="12.75">
      <c r="C619" s="107"/>
    </row>
    <row r="620" ht="12.75">
      <c r="C620" s="107"/>
    </row>
    <row r="621" ht="12.75">
      <c r="C621" s="107"/>
    </row>
    <row r="622" ht="12.75">
      <c r="C622" s="107"/>
    </row>
    <row r="623" ht="12.75">
      <c r="C623" s="107"/>
    </row>
    <row r="624" ht="12.75">
      <c r="C624" s="107"/>
    </row>
    <row r="625" ht="12.75">
      <c r="C625" s="107"/>
    </row>
    <row r="626" ht="12.75">
      <c r="C626" s="107"/>
    </row>
    <row r="627" ht="12.75">
      <c r="C627" s="107"/>
    </row>
    <row r="628" ht="12.75">
      <c r="C628" s="107"/>
    </row>
    <row r="629" ht="12.75">
      <c r="C629" s="107"/>
    </row>
    <row r="630" ht="12.75">
      <c r="C630" s="107"/>
    </row>
    <row r="631" ht="12.75">
      <c r="C631" s="107"/>
    </row>
    <row r="632" ht="12.75">
      <c r="C632" s="107"/>
    </row>
    <row r="633" ht="12.75">
      <c r="C633" s="107"/>
    </row>
    <row r="634" ht="12.75">
      <c r="C634" s="107"/>
    </row>
    <row r="635" ht="12.75">
      <c r="C635" s="107"/>
    </row>
    <row r="636" ht="12.75">
      <c r="C636" s="107"/>
    </row>
    <row r="637" ht="12.75">
      <c r="C637" s="107"/>
    </row>
    <row r="638" ht="12.75">
      <c r="C638" s="107"/>
    </row>
    <row r="639" ht="12.75">
      <c r="C639" s="107"/>
    </row>
    <row r="640" ht="12.75">
      <c r="C640" s="107"/>
    </row>
    <row r="641" ht="12.75">
      <c r="C641" s="107"/>
    </row>
    <row r="642" ht="12.75">
      <c r="C642" s="107"/>
    </row>
    <row r="643" ht="12.75">
      <c r="C643" s="107"/>
    </row>
    <row r="644" ht="12.75">
      <c r="C644" s="107"/>
    </row>
    <row r="645" ht="12.75">
      <c r="C645" s="107"/>
    </row>
    <row r="646" ht="12.75">
      <c r="C646" s="107"/>
    </row>
    <row r="647" ht="12.75">
      <c r="C647" s="107"/>
    </row>
    <row r="648" ht="12.75">
      <c r="C648" s="107"/>
    </row>
    <row r="649" ht="12.75">
      <c r="C649" s="107"/>
    </row>
    <row r="650" ht="12.75">
      <c r="C650" s="107"/>
    </row>
    <row r="651" ht="12.75">
      <c r="C651" s="107"/>
    </row>
    <row r="652" ht="12.75">
      <c r="C652" s="107"/>
    </row>
    <row r="653" ht="12.75">
      <c r="C653" s="107"/>
    </row>
    <row r="654" ht="12.75">
      <c r="C654" s="107"/>
    </row>
    <row r="655" ht="12.75">
      <c r="C655" s="107"/>
    </row>
    <row r="656" ht="12.75">
      <c r="C656" s="107"/>
    </row>
    <row r="657" ht="12.75">
      <c r="C657" s="107"/>
    </row>
    <row r="658" ht="12.75">
      <c r="C658" s="107"/>
    </row>
    <row r="659" ht="12.75">
      <c r="C659" s="107"/>
    </row>
    <row r="660" ht="12.75">
      <c r="C660" s="107"/>
    </row>
    <row r="661" ht="12.75">
      <c r="C661" s="107"/>
    </row>
    <row r="662" ht="12.75">
      <c r="C662" s="107"/>
    </row>
    <row r="663" ht="12.75">
      <c r="C663" s="107"/>
    </row>
    <row r="664" ht="12.75">
      <c r="C664" s="107"/>
    </row>
    <row r="665" ht="12.75">
      <c r="C665" s="107"/>
    </row>
    <row r="666" ht="12.75">
      <c r="C666" s="107"/>
    </row>
    <row r="667" ht="12.75">
      <c r="C667" s="107"/>
    </row>
    <row r="668" ht="12.75">
      <c r="C668" s="107"/>
    </row>
    <row r="669" ht="12.75">
      <c r="C669" s="107"/>
    </row>
    <row r="670" ht="12.75">
      <c r="C670" s="107"/>
    </row>
    <row r="671" ht="12.75">
      <c r="C671" s="107"/>
    </row>
    <row r="672" ht="12.75">
      <c r="C672" s="107"/>
    </row>
    <row r="673" ht="12.75">
      <c r="C673" s="107"/>
    </row>
    <row r="674" ht="12.75">
      <c r="C674" s="107"/>
    </row>
    <row r="675" ht="12.75">
      <c r="C675" s="107"/>
    </row>
    <row r="676" ht="12.75">
      <c r="C676" s="107"/>
    </row>
    <row r="677" ht="12.75">
      <c r="C677" s="107"/>
    </row>
    <row r="678" ht="12.75">
      <c r="C678" s="107"/>
    </row>
    <row r="679" ht="12.75">
      <c r="C679" s="107"/>
    </row>
    <row r="680" ht="12.75">
      <c r="C680" s="107"/>
    </row>
    <row r="681" ht="12.75">
      <c r="C681" s="107"/>
    </row>
    <row r="682" ht="12.75">
      <c r="C682" s="107"/>
    </row>
    <row r="683" ht="12.75">
      <c r="C683" s="107"/>
    </row>
    <row r="684" ht="12.75">
      <c r="C684" s="107"/>
    </row>
    <row r="685" ht="12.75">
      <c r="C685" s="107"/>
    </row>
    <row r="686" ht="12.75">
      <c r="C686" s="107"/>
    </row>
    <row r="687" ht="12.75">
      <c r="C687" s="107"/>
    </row>
    <row r="688" ht="12.75">
      <c r="C688" s="107"/>
    </row>
    <row r="689" ht="12.75">
      <c r="C689" s="107"/>
    </row>
    <row r="690" ht="12.75">
      <c r="C690" s="107"/>
    </row>
    <row r="691" ht="12.75">
      <c r="C691" s="107"/>
    </row>
    <row r="692" ht="12.75">
      <c r="C692" s="107"/>
    </row>
    <row r="693" ht="12.75">
      <c r="C693" s="107"/>
    </row>
    <row r="694" ht="12.75">
      <c r="C694" s="107"/>
    </row>
    <row r="695" ht="12.75">
      <c r="C695" s="107"/>
    </row>
    <row r="696" ht="12.75">
      <c r="C696" s="107"/>
    </row>
    <row r="697" ht="12.75">
      <c r="C697" s="107"/>
    </row>
    <row r="698" ht="12.75">
      <c r="C698" s="107"/>
    </row>
    <row r="699" ht="12.75">
      <c r="C699" s="107"/>
    </row>
    <row r="700" ht="12.75">
      <c r="C700" s="107"/>
    </row>
    <row r="701" ht="12.75">
      <c r="C701" s="107"/>
    </row>
    <row r="702" ht="12.75">
      <c r="C702" s="107"/>
    </row>
    <row r="703" ht="12.75">
      <c r="C703" s="107"/>
    </row>
    <row r="704" ht="12.75">
      <c r="C704" s="107"/>
    </row>
    <row r="705" ht="12.75">
      <c r="C705" s="107"/>
    </row>
    <row r="706" ht="12.75">
      <c r="C706" s="107"/>
    </row>
    <row r="707" ht="12.75">
      <c r="C707" s="107"/>
    </row>
    <row r="708" ht="12.75">
      <c r="C708" s="107"/>
    </row>
    <row r="709" ht="12.75">
      <c r="C709" s="107"/>
    </row>
    <row r="710" ht="12.75">
      <c r="C710" s="107"/>
    </row>
    <row r="711" ht="12.75">
      <c r="C711" s="107"/>
    </row>
    <row r="712" ht="12.75">
      <c r="C712" s="107"/>
    </row>
    <row r="713" ht="12.75">
      <c r="C713" s="107"/>
    </row>
    <row r="714" ht="12.75">
      <c r="C714" s="107"/>
    </row>
    <row r="715" ht="12.75">
      <c r="C715" s="107"/>
    </row>
    <row r="716" ht="12.75">
      <c r="C716" s="107"/>
    </row>
    <row r="717" ht="12.75">
      <c r="C717" s="107"/>
    </row>
    <row r="718" ht="12.75">
      <c r="C718" s="107"/>
    </row>
    <row r="719" ht="12.75">
      <c r="C719" s="107"/>
    </row>
    <row r="720" ht="12.75">
      <c r="C720" s="107"/>
    </row>
    <row r="721" ht="12.75">
      <c r="C721" s="107"/>
    </row>
    <row r="722" ht="12.75">
      <c r="C722" s="107"/>
    </row>
    <row r="723" ht="12.75">
      <c r="C723" s="107"/>
    </row>
    <row r="724" ht="12.75">
      <c r="C724" s="107"/>
    </row>
    <row r="725" ht="12.75">
      <c r="C725" s="107"/>
    </row>
    <row r="726" ht="12.75">
      <c r="C726" s="107"/>
    </row>
    <row r="727" ht="12.75">
      <c r="C727" s="107"/>
    </row>
    <row r="728" ht="12.75">
      <c r="C728" s="107"/>
    </row>
    <row r="729" ht="12.75">
      <c r="C729" s="107"/>
    </row>
    <row r="730" ht="12.75">
      <c r="C730" s="107"/>
    </row>
    <row r="731" ht="12.75">
      <c r="C731" s="107"/>
    </row>
    <row r="732" ht="12.75">
      <c r="C732" s="107"/>
    </row>
    <row r="733" ht="12.75">
      <c r="C733" s="107"/>
    </row>
    <row r="734" ht="12.75">
      <c r="C734" s="107"/>
    </row>
    <row r="735" ht="12.75">
      <c r="C735" s="107"/>
    </row>
    <row r="736" ht="12.75">
      <c r="C736" s="107"/>
    </row>
    <row r="737" ht="12.75">
      <c r="C737" s="107"/>
    </row>
    <row r="738" ht="12.75">
      <c r="C738" s="107"/>
    </row>
    <row r="739" ht="12.75">
      <c r="C739" s="107"/>
    </row>
    <row r="740" ht="12.75">
      <c r="C740" s="107"/>
    </row>
    <row r="741" ht="12.75">
      <c r="C741" s="107"/>
    </row>
    <row r="742" ht="12.75">
      <c r="C742" s="107"/>
    </row>
    <row r="743" ht="12.75">
      <c r="C743" s="107"/>
    </row>
    <row r="744" ht="12.75">
      <c r="C744" s="107"/>
    </row>
    <row r="745" ht="12.75">
      <c r="C745" s="107"/>
    </row>
    <row r="746" ht="12.75">
      <c r="C746" s="107"/>
    </row>
    <row r="747" ht="12.75">
      <c r="C747" s="107"/>
    </row>
    <row r="748" ht="12.75">
      <c r="C748" s="107"/>
    </row>
    <row r="749" ht="12.75">
      <c r="C749" s="107"/>
    </row>
    <row r="750" ht="12.75">
      <c r="C750" s="107"/>
    </row>
    <row r="751" ht="12.75">
      <c r="C751" s="107"/>
    </row>
    <row r="752" ht="12.75">
      <c r="C752" s="107"/>
    </row>
    <row r="753" ht="12.75">
      <c r="C753" s="107"/>
    </row>
    <row r="754" ht="12.75">
      <c r="C754" s="107"/>
    </row>
    <row r="755" ht="12.75">
      <c r="C755" s="107"/>
    </row>
    <row r="756" ht="12.75">
      <c r="C756" s="107"/>
    </row>
    <row r="757" ht="12.75">
      <c r="C757" s="107"/>
    </row>
    <row r="758" ht="12.75">
      <c r="C758" s="107"/>
    </row>
    <row r="759" ht="12.75">
      <c r="C759" s="107"/>
    </row>
    <row r="760" ht="12.75">
      <c r="C760" s="107"/>
    </row>
    <row r="761" ht="12.75">
      <c r="C761" s="107"/>
    </row>
    <row r="762" ht="12.75">
      <c r="C762" s="107"/>
    </row>
    <row r="763" ht="12.75">
      <c r="C763" s="107"/>
    </row>
    <row r="764" ht="12.75">
      <c r="C764" s="107"/>
    </row>
    <row r="765" ht="12.75">
      <c r="C765" s="107"/>
    </row>
    <row r="766" ht="12.75">
      <c r="C766" s="107"/>
    </row>
    <row r="767" ht="12.75">
      <c r="C767" s="107"/>
    </row>
    <row r="768" ht="12.75">
      <c r="C768" s="107"/>
    </row>
    <row r="769" ht="12.75">
      <c r="C769" s="107"/>
    </row>
    <row r="770" ht="12.75">
      <c r="C770" s="107"/>
    </row>
    <row r="771" ht="12.75">
      <c r="C771" s="107"/>
    </row>
    <row r="772" ht="12.75">
      <c r="C772" s="107"/>
    </row>
    <row r="773" ht="12.75">
      <c r="C773" s="107"/>
    </row>
    <row r="774" ht="12.75">
      <c r="C774" s="107"/>
    </row>
    <row r="775" ht="12.75">
      <c r="C775" s="107"/>
    </row>
    <row r="776" ht="12.75">
      <c r="C776" s="107"/>
    </row>
    <row r="777" ht="12.75">
      <c r="C777" s="107"/>
    </row>
    <row r="778" ht="12.75">
      <c r="C778" s="107"/>
    </row>
    <row r="779" ht="12.75">
      <c r="C779" s="107"/>
    </row>
    <row r="780" ht="12.75">
      <c r="C780" s="107"/>
    </row>
    <row r="781" ht="12.75">
      <c r="C781" s="107"/>
    </row>
    <row r="782" ht="12.75">
      <c r="C782" s="107"/>
    </row>
    <row r="783" ht="12.75">
      <c r="C783" s="107"/>
    </row>
    <row r="784" ht="12.75">
      <c r="C784" s="107"/>
    </row>
    <row r="785" ht="12.75">
      <c r="C785" s="107"/>
    </row>
    <row r="786" ht="12.75">
      <c r="C786" s="107"/>
    </row>
    <row r="787" ht="12.75">
      <c r="C787" s="107"/>
    </row>
    <row r="788" ht="12.75">
      <c r="C788" s="107"/>
    </row>
    <row r="789" ht="12.75">
      <c r="C789" s="107"/>
    </row>
    <row r="790" ht="12.75">
      <c r="C790" s="107"/>
    </row>
    <row r="791" ht="12.75">
      <c r="C791" s="107"/>
    </row>
    <row r="792" ht="12.75">
      <c r="C792" s="107"/>
    </row>
    <row r="793" ht="12.75">
      <c r="C793" s="107"/>
    </row>
    <row r="794" ht="12.75">
      <c r="C794" s="107"/>
    </row>
    <row r="795" ht="12.75">
      <c r="C795" s="107"/>
    </row>
    <row r="796" ht="12.75">
      <c r="C796" s="107"/>
    </row>
    <row r="797" ht="12.75">
      <c r="C797" s="107"/>
    </row>
    <row r="798" ht="12.75">
      <c r="C798" s="107"/>
    </row>
    <row r="799" ht="12.75">
      <c r="C799" s="107"/>
    </row>
    <row r="800" ht="12.75">
      <c r="C800" s="107"/>
    </row>
    <row r="801" ht="12.75">
      <c r="C801" s="107"/>
    </row>
    <row r="802" ht="12.75">
      <c r="C802" s="107"/>
    </row>
    <row r="803" ht="12.75">
      <c r="C803" s="107"/>
    </row>
    <row r="804" ht="12.75">
      <c r="C804" s="107"/>
    </row>
    <row r="805" ht="12.75">
      <c r="C805" s="107"/>
    </row>
    <row r="806" ht="12.75">
      <c r="C806" s="107"/>
    </row>
    <row r="807" ht="12.75">
      <c r="C807" s="107"/>
    </row>
    <row r="808" ht="12.75">
      <c r="C808" s="107"/>
    </row>
    <row r="809" ht="12.75">
      <c r="C809" s="107"/>
    </row>
    <row r="810" ht="12.75">
      <c r="C810" s="107"/>
    </row>
    <row r="811" ht="12.75">
      <c r="C811" s="107"/>
    </row>
    <row r="812" ht="12.75">
      <c r="C812" s="107"/>
    </row>
    <row r="813" ht="12.75">
      <c r="C813" s="107"/>
    </row>
    <row r="814" ht="12.75">
      <c r="C814" s="107"/>
    </row>
    <row r="815" ht="12.75">
      <c r="C815" s="107"/>
    </row>
    <row r="816" ht="12.75">
      <c r="C816" s="107"/>
    </row>
    <row r="817" ht="12.75">
      <c r="C817" s="107"/>
    </row>
    <row r="818" ht="12.75">
      <c r="C818" s="107"/>
    </row>
    <row r="819" ht="12.75">
      <c r="C819" s="107"/>
    </row>
    <row r="820" ht="12.75">
      <c r="C820" s="107"/>
    </row>
    <row r="821" ht="12.75">
      <c r="C821" s="107"/>
    </row>
    <row r="822" ht="12.75">
      <c r="C822" s="107"/>
    </row>
    <row r="823" ht="12.75">
      <c r="C823" s="107"/>
    </row>
    <row r="824" ht="12.75">
      <c r="C824" s="107"/>
    </row>
    <row r="825" ht="12.75">
      <c r="C825" s="107"/>
    </row>
    <row r="826" ht="12.75">
      <c r="C826" s="107"/>
    </row>
    <row r="827" ht="12.75">
      <c r="C827" s="107"/>
    </row>
    <row r="828" ht="12.75">
      <c r="C828" s="107"/>
    </row>
    <row r="829" ht="12.75">
      <c r="C829" s="107"/>
    </row>
    <row r="830" ht="12.75">
      <c r="C830" s="107"/>
    </row>
    <row r="831" ht="12.75">
      <c r="C831" s="107"/>
    </row>
    <row r="832" ht="12.75">
      <c r="C832" s="107"/>
    </row>
    <row r="833" ht="12.75">
      <c r="C833" s="107"/>
    </row>
    <row r="834" ht="12.75">
      <c r="C834" s="107"/>
    </row>
    <row r="835" ht="12.75">
      <c r="C835" s="107"/>
    </row>
    <row r="836" ht="12.75">
      <c r="C836" s="107"/>
    </row>
    <row r="837" ht="12.75">
      <c r="C837" s="107"/>
    </row>
    <row r="838" ht="12.75">
      <c r="C838" s="107"/>
    </row>
    <row r="839" ht="12.75">
      <c r="C839" s="107"/>
    </row>
    <row r="840" ht="12.75">
      <c r="C840" s="107"/>
    </row>
    <row r="841" ht="12.75">
      <c r="C841" s="107"/>
    </row>
    <row r="842" ht="12.75">
      <c r="C842" s="107"/>
    </row>
    <row r="843" ht="12.75">
      <c r="C843" s="107"/>
    </row>
    <row r="844" ht="12.75">
      <c r="C844" s="107"/>
    </row>
    <row r="845" ht="12.75">
      <c r="C845" s="107"/>
    </row>
    <row r="846" ht="12.75">
      <c r="C846" s="107"/>
    </row>
    <row r="847" ht="12.75">
      <c r="C847" s="107"/>
    </row>
    <row r="848" ht="12.75">
      <c r="C848" s="107"/>
    </row>
    <row r="849" ht="12.75">
      <c r="C849" s="107"/>
    </row>
    <row r="850" ht="12.75">
      <c r="C850" s="107"/>
    </row>
    <row r="851" ht="12.75">
      <c r="C851" s="107"/>
    </row>
    <row r="852" ht="12.75">
      <c r="C852" s="107"/>
    </row>
    <row r="853" ht="12.75">
      <c r="C853" s="107"/>
    </row>
    <row r="854" ht="12.75">
      <c r="C854" s="107"/>
    </row>
    <row r="855" ht="12.75">
      <c r="C855" s="107"/>
    </row>
    <row r="856" ht="12.75">
      <c r="C856" s="107"/>
    </row>
    <row r="857" ht="12.75">
      <c r="C857" s="107"/>
    </row>
    <row r="858" ht="12.75">
      <c r="C858" s="107"/>
    </row>
    <row r="859" ht="12.75">
      <c r="C859" s="107"/>
    </row>
    <row r="860" ht="12.75">
      <c r="C860" s="107"/>
    </row>
    <row r="861" ht="12.75">
      <c r="C861" s="107"/>
    </row>
    <row r="862" ht="12.75">
      <c r="C862" s="107"/>
    </row>
    <row r="863" ht="12.75">
      <c r="C863" s="107"/>
    </row>
    <row r="864" ht="12.75">
      <c r="C864" s="107"/>
    </row>
    <row r="865" ht="12.75">
      <c r="C865" s="107"/>
    </row>
    <row r="866" ht="12.75">
      <c r="C866" s="107"/>
    </row>
    <row r="867" ht="12.75">
      <c r="C867" s="107"/>
    </row>
    <row r="868" ht="12.75">
      <c r="C868" s="107"/>
    </row>
    <row r="869" ht="12.75">
      <c r="C869" s="107"/>
    </row>
    <row r="870" ht="12.75">
      <c r="C870" s="107"/>
    </row>
    <row r="871" ht="12.75">
      <c r="C871" s="107"/>
    </row>
    <row r="872" ht="12.75">
      <c r="C872" s="107"/>
    </row>
    <row r="873" ht="12.75">
      <c r="C873" s="107"/>
    </row>
    <row r="874" ht="12.75">
      <c r="C874" s="107"/>
    </row>
    <row r="875" ht="12.75">
      <c r="C875" s="107"/>
    </row>
    <row r="876" ht="12.75">
      <c r="C876" s="107"/>
    </row>
    <row r="877" ht="12.75">
      <c r="C877" s="107"/>
    </row>
    <row r="878" ht="12.75">
      <c r="C878" s="107"/>
    </row>
    <row r="879" ht="12.75">
      <c r="C879" s="107"/>
    </row>
    <row r="880" ht="12.75">
      <c r="C880" s="107"/>
    </row>
    <row r="881" ht="12.75">
      <c r="C881" s="107"/>
    </row>
    <row r="882" ht="12.75">
      <c r="C882" s="107"/>
    </row>
    <row r="883" ht="12.75">
      <c r="C883" s="107"/>
    </row>
    <row r="884" ht="12.75">
      <c r="C884" s="107"/>
    </row>
    <row r="885" ht="12.75">
      <c r="C885" s="107"/>
    </row>
    <row r="886" ht="12.75">
      <c r="C886" s="107"/>
    </row>
    <row r="887" ht="12.75">
      <c r="C887" s="107"/>
    </row>
    <row r="888" ht="12.75">
      <c r="C888" s="107"/>
    </row>
    <row r="889" ht="12.75">
      <c r="C889" s="107"/>
    </row>
    <row r="890" ht="12.75">
      <c r="C890" s="107"/>
    </row>
    <row r="891" ht="12.75">
      <c r="C891" s="107"/>
    </row>
    <row r="892" ht="12.75">
      <c r="C892" s="107"/>
    </row>
    <row r="893" ht="12.75">
      <c r="C893" s="107"/>
    </row>
    <row r="894" ht="12.75">
      <c r="C894" s="107"/>
    </row>
    <row r="895" ht="12.75">
      <c r="C895" s="107"/>
    </row>
    <row r="896" ht="12.75">
      <c r="C896" s="107"/>
    </row>
    <row r="897" ht="12.75">
      <c r="C897" s="107"/>
    </row>
    <row r="898" ht="12.75">
      <c r="C898" s="107"/>
    </row>
    <row r="899" ht="12.75">
      <c r="C899" s="107"/>
    </row>
    <row r="900" ht="12.75">
      <c r="C900" s="107"/>
    </row>
    <row r="901" ht="12.75">
      <c r="C901" s="107"/>
    </row>
    <row r="902" ht="12.75">
      <c r="C902" s="107"/>
    </row>
    <row r="903" ht="12.75">
      <c r="C903" s="107"/>
    </row>
    <row r="904" ht="12.75">
      <c r="C904" s="107"/>
    </row>
    <row r="905" ht="12.75">
      <c r="C905" s="107"/>
    </row>
    <row r="906" ht="12.75">
      <c r="C906" s="107"/>
    </row>
    <row r="907" ht="12.75">
      <c r="C907" s="107"/>
    </row>
    <row r="908" ht="12.75">
      <c r="C908" s="107"/>
    </row>
    <row r="909" ht="12.75">
      <c r="C909" s="107"/>
    </row>
    <row r="910" ht="12.75">
      <c r="C910" s="107"/>
    </row>
    <row r="911" ht="12.75">
      <c r="C911" s="107"/>
    </row>
    <row r="912" ht="12.75">
      <c r="C912" s="107"/>
    </row>
    <row r="913" ht="12.75">
      <c r="C913" s="107"/>
    </row>
    <row r="914" ht="12.75">
      <c r="C914" s="107"/>
    </row>
    <row r="915" ht="12.75">
      <c r="C915" s="107"/>
    </row>
    <row r="916" ht="12.75">
      <c r="C916" s="107"/>
    </row>
    <row r="917" ht="12.75">
      <c r="C917" s="107"/>
    </row>
    <row r="918" ht="12.75">
      <c r="C918" s="107"/>
    </row>
    <row r="919" ht="12.75">
      <c r="C919" s="107"/>
    </row>
    <row r="920" ht="12.75">
      <c r="C920" s="107"/>
    </row>
  </sheetData>
  <mergeCells count="16">
    <mergeCell ref="F60:F61"/>
    <mergeCell ref="G60:G61"/>
    <mergeCell ref="H60:H61"/>
    <mergeCell ref="I60:I61"/>
    <mergeCell ref="B60:B61"/>
    <mergeCell ref="C60:C61"/>
    <mergeCell ref="D60:D61"/>
    <mergeCell ref="E60:E61"/>
    <mergeCell ref="F4:F5"/>
    <mergeCell ref="G4:G5"/>
    <mergeCell ref="H4:H5"/>
    <mergeCell ref="I4:I5"/>
    <mergeCell ref="B4:B5"/>
    <mergeCell ref="C4:C5"/>
    <mergeCell ref="D4:D5"/>
    <mergeCell ref="E4:E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72"/>
  <sheetViews>
    <sheetView workbookViewId="0" topLeftCell="A81">
      <selection activeCell="D112" sqref="D112"/>
    </sheetView>
  </sheetViews>
  <sheetFormatPr defaultColWidth="9.140625" defaultRowHeight="12.75"/>
  <cols>
    <col min="1" max="1" width="18.00390625" style="79" customWidth="1"/>
    <col min="2" max="16384" width="9.140625" style="9" customWidth="1"/>
  </cols>
  <sheetData>
    <row r="1" ht="14.25">
      <c r="A1" s="1" t="s">
        <v>79</v>
      </c>
    </row>
    <row r="2" ht="15.75">
      <c r="A2" s="80"/>
    </row>
    <row r="3" spans="1:5" ht="14.25">
      <c r="A3" s="81" t="s">
        <v>318</v>
      </c>
      <c r="E3" s="6" t="s">
        <v>257</v>
      </c>
    </row>
    <row r="4" spans="1:5" s="6" customFormat="1" ht="12.75" customHeight="1">
      <c r="A4" s="82"/>
      <c r="B4" s="187" t="s">
        <v>80</v>
      </c>
      <c r="C4" s="187" t="s">
        <v>81</v>
      </c>
      <c r="D4" s="187" t="s">
        <v>82</v>
      </c>
      <c r="E4" s="187" t="s">
        <v>83</v>
      </c>
    </row>
    <row r="5" spans="1:5" s="6" customFormat="1" ht="12.75" customHeight="1">
      <c r="A5" s="83"/>
      <c r="B5" s="188"/>
      <c r="C5" s="188"/>
      <c r="D5" s="188"/>
      <c r="E5" s="188"/>
    </row>
    <row r="6" spans="1:5" s="6" customFormat="1" ht="12.75">
      <c r="A6" s="84" t="s">
        <v>84</v>
      </c>
      <c r="B6" s="85">
        <v>598085.445</v>
      </c>
      <c r="C6" s="86">
        <v>454218.496</v>
      </c>
      <c r="D6" s="87">
        <v>706571.6839999999</v>
      </c>
      <c r="E6" s="85">
        <v>583508.03</v>
      </c>
    </row>
    <row r="7" spans="1:5" ht="12.75">
      <c r="A7" s="88" t="s">
        <v>85</v>
      </c>
      <c r="B7" s="89">
        <v>12892.556</v>
      </c>
      <c r="C7" s="90">
        <v>35570.927</v>
      </c>
      <c r="D7" s="90">
        <v>68490.18</v>
      </c>
      <c r="E7" s="89">
        <v>59643.51</v>
      </c>
    </row>
    <row r="8" spans="1:5" ht="12.75">
      <c r="A8" s="69" t="s">
        <v>86</v>
      </c>
      <c r="B8" s="91">
        <v>1021</v>
      </c>
      <c r="C8" s="92">
        <v>2779.714</v>
      </c>
      <c r="D8" s="92">
        <v>4066.2</v>
      </c>
      <c r="E8" s="91">
        <v>3734.69</v>
      </c>
    </row>
    <row r="9" spans="1:5" ht="12.75">
      <c r="A9" s="69" t="s">
        <v>87</v>
      </c>
      <c r="B9" s="91">
        <v>2436.54</v>
      </c>
      <c r="C9" s="92">
        <v>6502.953</v>
      </c>
      <c r="D9" s="92">
        <v>11573.28</v>
      </c>
      <c r="E9" s="91">
        <v>10628.69</v>
      </c>
    </row>
    <row r="10" spans="1:5" ht="12.75">
      <c r="A10" s="69" t="s">
        <v>88</v>
      </c>
      <c r="B10" s="91">
        <v>908.91</v>
      </c>
      <c r="C10" s="92">
        <v>3234.99</v>
      </c>
      <c r="D10" s="92">
        <v>6247.48</v>
      </c>
      <c r="E10" s="91">
        <v>5396.33</v>
      </c>
    </row>
    <row r="11" spans="1:5" ht="12.75">
      <c r="A11" s="69" t="s">
        <v>89</v>
      </c>
      <c r="B11" s="91">
        <v>1163.836</v>
      </c>
      <c r="C11" s="92">
        <v>3898.541</v>
      </c>
      <c r="D11" s="92">
        <v>11806.02</v>
      </c>
      <c r="E11" s="91">
        <v>9126.81</v>
      </c>
    </row>
    <row r="12" spans="1:5" ht="12.75">
      <c r="A12" s="69" t="s">
        <v>90</v>
      </c>
      <c r="B12" s="91">
        <v>2103.34</v>
      </c>
      <c r="C12" s="92">
        <v>5448.371</v>
      </c>
      <c r="D12" s="92">
        <v>13055.46</v>
      </c>
      <c r="E12" s="91">
        <v>10767.82</v>
      </c>
    </row>
    <row r="13" spans="1:5" ht="12.75">
      <c r="A13" s="69" t="s">
        <v>91</v>
      </c>
      <c r="B13" s="91">
        <v>2953.95</v>
      </c>
      <c r="C13" s="92">
        <v>5403.336</v>
      </c>
      <c r="D13" s="92">
        <v>7992.34</v>
      </c>
      <c r="E13" s="91">
        <v>7215.27</v>
      </c>
    </row>
    <row r="14" spans="1:5" ht="12.75">
      <c r="A14" s="69" t="s">
        <v>92</v>
      </c>
      <c r="B14" s="91">
        <v>1328.54</v>
      </c>
      <c r="C14" s="92">
        <v>4387.618</v>
      </c>
      <c r="D14" s="92">
        <v>6908.22</v>
      </c>
      <c r="E14" s="91">
        <v>6096.63</v>
      </c>
    </row>
    <row r="15" spans="1:5" ht="12.75">
      <c r="A15" s="69" t="s">
        <v>93</v>
      </c>
      <c r="B15" s="91">
        <v>976.44</v>
      </c>
      <c r="C15" s="92">
        <v>3915.414</v>
      </c>
      <c r="D15" s="92">
        <v>6841.18</v>
      </c>
      <c r="E15" s="91">
        <v>6677.26</v>
      </c>
    </row>
    <row r="16" spans="1:5" ht="12.75">
      <c r="A16" s="93" t="s">
        <v>94</v>
      </c>
      <c r="B16" s="89">
        <v>38324.145</v>
      </c>
      <c r="C16" s="94">
        <v>48356.389</v>
      </c>
      <c r="D16" s="94">
        <v>67206.6</v>
      </c>
      <c r="E16" s="89">
        <v>54424.7</v>
      </c>
    </row>
    <row r="17" spans="1:5" ht="12.75">
      <c r="A17" s="69" t="s">
        <v>95</v>
      </c>
      <c r="B17" s="91">
        <v>9399.84</v>
      </c>
      <c r="C17" s="92">
        <v>15015.488</v>
      </c>
      <c r="D17" s="92">
        <v>13719.2</v>
      </c>
      <c r="E17" s="91">
        <v>11557.84</v>
      </c>
    </row>
    <row r="18" spans="1:5" ht="12.75">
      <c r="A18" s="69" t="s">
        <v>96</v>
      </c>
      <c r="B18" s="91">
        <v>7918.182</v>
      </c>
      <c r="C18" s="92">
        <v>7920.824</v>
      </c>
      <c r="D18" s="92">
        <v>11367.44</v>
      </c>
      <c r="E18" s="91">
        <v>9152.16</v>
      </c>
    </row>
    <row r="19" spans="1:5" ht="12.75">
      <c r="A19" s="69" t="s">
        <v>97</v>
      </c>
      <c r="B19" s="91">
        <v>3268.004</v>
      </c>
      <c r="C19" s="92">
        <v>3208.742</v>
      </c>
      <c r="D19" s="92">
        <v>5670.54</v>
      </c>
      <c r="E19" s="91">
        <v>4610.93</v>
      </c>
    </row>
    <row r="20" spans="1:5" ht="12.75">
      <c r="A20" s="69" t="s">
        <v>98</v>
      </c>
      <c r="B20" s="91">
        <v>3178.66</v>
      </c>
      <c r="C20" s="92">
        <v>4885.507</v>
      </c>
      <c r="D20" s="92">
        <v>7640.46</v>
      </c>
      <c r="E20" s="91">
        <v>5737.55</v>
      </c>
    </row>
    <row r="21" spans="1:5" ht="12.75">
      <c r="A21" s="69" t="s">
        <v>99</v>
      </c>
      <c r="B21" s="91">
        <v>3932.328</v>
      </c>
      <c r="C21" s="92">
        <v>2555.241</v>
      </c>
      <c r="D21" s="92">
        <v>7487.6</v>
      </c>
      <c r="E21" s="91">
        <v>5983.33</v>
      </c>
    </row>
    <row r="22" spans="1:5" ht="12.75">
      <c r="A22" s="69" t="s">
        <v>100</v>
      </c>
      <c r="B22" s="91">
        <v>3840.51</v>
      </c>
      <c r="C22" s="92">
        <v>3153.001</v>
      </c>
      <c r="D22" s="92">
        <v>5835.78</v>
      </c>
      <c r="E22" s="91">
        <v>4731.7</v>
      </c>
    </row>
    <row r="23" spans="1:5" ht="12.75">
      <c r="A23" s="69" t="s">
        <v>101</v>
      </c>
      <c r="B23" s="91">
        <v>6786.621</v>
      </c>
      <c r="C23" s="92">
        <v>11617.576</v>
      </c>
      <c r="D23" s="92">
        <v>15485.58</v>
      </c>
      <c r="E23" s="91">
        <v>12651.2</v>
      </c>
    </row>
    <row r="24" spans="1:5" ht="12.75">
      <c r="A24" s="93" t="s">
        <v>102</v>
      </c>
      <c r="B24" s="89">
        <v>30193.252</v>
      </c>
      <c r="C24" s="94">
        <v>37651.071</v>
      </c>
      <c r="D24" s="94">
        <v>74666.88</v>
      </c>
      <c r="E24" s="89">
        <v>57032.72</v>
      </c>
    </row>
    <row r="25" spans="1:5" ht="12.75">
      <c r="A25" s="69" t="s">
        <v>103</v>
      </c>
      <c r="B25" s="91">
        <v>2736.061</v>
      </c>
      <c r="C25" s="92">
        <v>2484.641</v>
      </c>
      <c r="D25" s="92">
        <v>4830.84</v>
      </c>
      <c r="E25" s="91">
        <v>3659.04</v>
      </c>
    </row>
    <row r="26" spans="1:5" ht="12.75">
      <c r="A26" s="69" t="s">
        <v>104</v>
      </c>
      <c r="B26" s="91">
        <v>3026.47</v>
      </c>
      <c r="C26" s="92">
        <v>3260.104</v>
      </c>
      <c r="D26" s="92">
        <v>7753.32</v>
      </c>
      <c r="E26" s="91">
        <v>5421.19</v>
      </c>
    </row>
    <row r="27" spans="1:5" ht="12.75">
      <c r="A27" s="69" t="s">
        <v>105</v>
      </c>
      <c r="B27" s="91">
        <v>1367.44</v>
      </c>
      <c r="C27" s="92">
        <v>1434.133</v>
      </c>
      <c r="D27" s="92">
        <v>3128.76</v>
      </c>
      <c r="E27" s="91">
        <v>2146.59</v>
      </c>
    </row>
    <row r="28" spans="1:5" ht="12.75">
      <c r="A28" s="69" t="s">
        <v>106</v>
      </c>
      <c r="B28" s="91">
        <v>2751.3</v>
      </c>
      <c r="C28" s="92">
        <v>2770.479</v>
      </c>
      <c r="D28" s="92">
        <v>7394.76</v>
      </c>
      <c r="E28" s="91">
        <v>5418.28</v>
      </c>
    </row>
    <row r="29" spans="1:5" ht="12.75">
      <c r="A29" s="69" t="s">
        <v>107</v>
      </c>
      <c r="B29" s="91">
        <v>4075.58</v>
      </c>
      <c r="C29" s="92">
        <v>4165.882</v>
      </c>
      <c r="D29" s="92">
        <v>5599.26</v>
      </c>
      <c r="E29" s="91">
        <v>4566.58</v>
      </c>
    </row>
    <row r="30" spans="1:5" ht="12.75">
      <c r="A30" s="69" t="s">
        <v>108</v>
      </c>
      <c r="B30" s="91">
        <v>3563.049</v>
      </c>
      <c r="C30" s="92">
        <v>6175.754</v>
      </c>
      <c r="D30" s="92">
        <v>8976.96</v>
      </c>
      <c r="E30" s="91">
        <v>6812.35</v>
      </c>
    </row>
    <row r="31" spans="1:5" ht="12.75">
      <c r="A31" s="69" t="s">
        <v>109</v>
      </c>
      <c r="B31" s="91">
        <v>8140.252</v>
      </c>
      <c r="C31" s="92">
        <v>8965.74</v>
      </c>
      <c r="D31" s="92">
        <v>17046.18</v>
      </c>
      <c r="E31" s="91">
        <v>13331.68</v>
      </c>
    </row>
    <row r="32" spans="1:5" ht="12.75">
      <c r="A32" s="69" t="s">
        <v>110</v>
      </c>
      <c r="B32" s="91">
        <v>1489.91</v>
      </c>
      <c r="C32" s="92">
        <v>3236.446</v>
      </c>
      <c r="D32" s="92">
        <v>6067.44</v>
      </c>
      <c r="E32" s="91">
        <v>4812.57</v>
      </c>
    </row>
    <row r="33" spans="1:5" ht="12.75">
      <c r="A33" s="88" t="s">
        <v>111</v>
      </c>
      <c r="B33" s="91">
        <v>3043.19</v>
      </c>
      <c r="C33" s="90">
        <v>5157.892</v>
      </c>
      <c r="D33" s="90">
        <v>13869.36</v>
      </c>
      <c r="E33" s="91">
        <v>10864.44</v>
      </c>
    </row>
    <row r="34" spans="1:5" ht="12.75">
      <c r="A34" s="93" t="s">
        <v>112</v>
      </c>
      <c r="B34" s="89">
        <v>81197.349</v>
      </c>
      <c r="C34" s="94">
        <v>66050.376</v>
      </c>
      <c r="D34" s="94">
        <v>83794.18</v>
      </c>
      <c r="E34" s="89">
        <v>68017.13</v>
      </c>
    </row>
    <row r="35" spans="1:5" ht="12.75">
      <c r="A35" s="64" t="s">
        <v>113</v>
      </c>
      <c r="B35" s="95">
        <v>11659.554</v>
      </c>
      <c r="C35" s="96">
        <v>10763.224</v>
      </c>
      <c r="D35" s="96">
        <v>11372.86</v>
      </c>
      <c r="E35" s="95">
        <v>9734.1</v>
      </c>
    </row>
    <row r="36" spans="1:5" ht="12.75">
      <c r="A36" s="69" t="s">
        <v>114</v>
      </c>
      <c r="B36" s="91">
        <v>21733.945</v>
      </c>
      <c r="C36" s="92">
        <v>17198.122</v>
      </c>
      <c r="D36" s="92">
        <v>14181.48</v>
      </c>
      <c r="E36" s="91">
        <v>11359.03</v>
      </c>
    </row>
    <row r="37" spans="1:5" ht="12.75">
      <c r="A37" s="69" t="s">
        <v>115</v>
      </c>
      <c r="B37" s="91">
        <v>12100.425</v>
      </c>
      <c r="C37" s="92">
        <v>11672.251</v>
      </c>
      <c r="D37" s="92">
        <v>20740.66</v>
      </c>
      <c r="E37" s="91">
        <v>16063.48</v>
      </c>
    </row>
    <row r="38" spans="1:5" ht="12.75">
      <c r="A38" s="69" t="s">
        <v>116</v>
      </c>
      <c r="B38" s="91">
        <v>18821.567</v>
      </c>
      <c r="C38" s="92">
        <v>11314.278</v>
      </c>
      <c r="D38" s="92">
        <v>16573.64</v>
      </c>
      <c r="E38" s="91">
        <v>13567.65</v>
      </c>
    </row>
    <row r="39" spans="1:5" ht="12.75">
      <c r="A39" s="69" t="s">
        <v>117</v>
      </c>
      <c r="B39" s="91">
        <v>7251.39</v>
      </c>
      <c r="C39" s="92">
        <v>2864.53</v>
      </c>
      <c r="D39" s="92">
        <v>6588</v>
      </c>
      <c r="E39" s="91">
        <v>5492.74</v>
      </c>
    </row>
    <row r="40" spans="1:5" ht="12.75">
      <c r="A40" s="69" t="s">
        <v>118</v>
      </c>
      <c r="B40" s="91">
        <v>5698.53</v>
      </c>
      <c r="C40" s="92">
        <v>7176.886</v>
      </c>
      <c r="D40" s="92">
        <v>8900.28</v>
      </c>
      <c r="E40" s="91">
        <v>7403.82</v>
      </c>
    </row>
    <row r="41" spans="1:5" ht="12.75">
      <c r="A41" s="88" t="s">
        <v>119</v>
      </c>
      <c r="B41" s="97">
        <v>3931.938</v>
      </c>
      <c r="C41" s="90">
        <v>5061.075</v>
      </c>
      <c r="D41" s="90">
        <v>5437.26</v>
      </c>
      <c r="E41" s="97">
        <v>4396.3</v>
      </c>
    </row>
    <row r="42" spans="1:5" ht="12.75">
      <c r="A42" s="93" t="s">
        <v>120</v>
      </c>
      <c r="B42" s="89">
        <v>47190.73</v>
      </c>
      <c r="C42" s="94">
        <v>67943.049</v>
      </c>
      <c r="D42" s="94">
        <v>97669.32400000001</v>
      </c>
      <c r="E42" s="89">
        <v>78889.91</v>
      </c>
    </row>
    <row r="43" spans="1:5" ht="12.75">
      <c r="A43" s="69" t="s">
        <v>121</v>
      </c>
      <c r="B43" s="91">
        <v>1948.84</v>
      </c>
      <c r="C43" s="92">
        <v>2536.87</v>
      </c>
      <c r="D43" s="92">
        <v>4480.92</v>
      </c>
      <c r="E43" s="91">
        <v>4128.05</v>
      </c>
    </row>
    <row r="44" spans="1:5" ht="12.75">
      <c r="A44" s="69" t="s">
        <v>122</v>
      </c>
      <c r="B44" s="91">
        <v>5388.355</v>
      </c>
      <c r="C44" s="92">
        <v>13425.91</v>
      </c>
      <c r="D44" s="92">
        <v>12506.464</v>
      </c>
      <c r="E44" s="91">
        <v>10446.68</v>
      </c>
    </row>
    <row r="45" spans="1:5" ht="12.75">
      <c r="A45" s="69" t="s">
        <v>123</v>
      </c>
      <c r="B45" s="91">
        <v>3184.432</v>
      </c>
      <c r="C45" s="92">
        <v>2411.543</v>
      </c>
      <c r="D45" s="92">
        <v>6038.82</v>
      </c>
      <c r="E45" s="91">
        <v>5146.61</v>
      </c>
    </row>
    <row r="46" spans="1:5" ht="12.75">
      <c r="A46" s="69" t="s">
        <v>124</v>
      </c>
      <c r="B46" s="91">
        <v>2586.29</v>
      </c>
      <c r="C46" s="92">
        <v>2979.152</v>
      </c>
      <c r="D46" s="92">
        <v>4578.66</v>
      </c>
      <c r="E46" s="91">
        <v>3795.67</v>
      </c>
    </row>
    <row r="47" spans="1:5" ht="12.75">
      <c r="A47" s="69" t="s">
        <v>125</v>
      </c>
      <c r="B47" s="91">
        <v>6753.623</v>
      </c>
      <c r="C47" s="92">
        <v>6895.629</v>
      </c>
      <c r="D47" s="92">
        <v>9228.6</v>
      </c>
      <c r="E47" s="91">
        <v>7269.45</v>
      </c>
    </row>
    <row r="48" spans="1:5" ht="12.75">
      <c r="A48" s="69" t="s">
        <v>126</v>
      </c>
      <c r="B48" s="91">
        <v>7514.95</v>
      </c>
      <c r="C48" s="92">
        <v>14192.472</v>
      </c>
      <c r="D48" s="92">
        <v>12253.68</v>
      </c>
      <c r="E48" s="91">
        <v>9516.33</v>
      </c>
    </row>
    <row r="49" spans="1:5" ht="12.75">
      <c r="A49" s="69" t="s">
        <v>127</v>
      </c>
      <c r="B49" s="91">
        <v>2775.3</v>
      </c>
      <c r="C49" s="92">
        <v>5380.166</v>
      </c>
      <c r="D49" s="92">
        <v>11028.42</v>
      </c>
      <c r="E49" s="91">
        <v>9929.04</v>
      </c>
    </row>
    <row r="50" spans="1:5" ht="12.75">
      <c r="A50" s="69" t="s">
        <v>128</v>
      </c>
      <c r="B50" s="91">
        <v>5631</v>
      </c>
      <c r="C50" s="92">
        <v>4846.698</v>
      </c>
      <c r="D50" s="92">
        <v>8156.16</v>
      </c>
      <c r="E50" s="91">
        <v>6566.25</v>
      </c>
    </row>
    <row r="51" spans="1:5" ht="12.75">
      <c r="A51" s="69" t="s">
        <v>129</v>
      </c>
      <c r="B51" s="91">
        <v>1828.28</v>
      </c>
      <c r="C51" s="92">
        <v>2048.816</v>
      </c>
      <c r="D51" s="92">
        <v>2003.4</v>
      </c>
      <c r="E51" s="91">
        <v>1367.91</v>
      </c>
    </row>
    <row r="52" spans="1:5" ht="12.75">
      <c r="A52" s="69" t="s">
        <v>130</v>
      </c>
      <c r="B52" s="91">
        <v>1871.52</v>
      </c>
      <c r="C52" s="92">
        <v>2675.462</v>
      </c>
      <c r="D52" s="92">
        <v>5838.48</v>
      </c>
      <c r="E52" s="91">
        <v>4661.48</v>
      </c>
    </row>
    <row r="53" spans="1:5" ht="12.75">
      <c r="A53" s="88" t="s">
        <v>131</v>
      </c>
      <c r="B53" s="97">
        <v>7708.14</v>
      </c>
      <c r="C53" s="90">
        <v>10550.331</v>
      </c>
      <c r="D53" s="90">
        <v>21555.72</v>
      </c>
      <c r="E53" s="97">
        <v>16062.46</v>
      </c>
    </row>
    <row r="54" spans="1:3" ht="12.75">
      <c r="A54" s="98"/>
      <c r="B54" s="99"/>
      <c r="C54" s="99"/>
    </row>
    <row r="55" spans="1:4" ht="12.75">
      <c r="A55" s="98"/>
      <c r="B55" s="99"/>
      <c r="D55" s="99">
        <v>26</v>
      </c>
    </row>
    <row r="56" ht="14.25">
      <c r="A56" s="1" t="s">
        <v>79</v>
      </c>
    </row>
    <row r="57" ht="15.75">
      <c r="A57" s="80"/>
    </row>
    <row r="58" spans="1:5" ht="14.25">
      <c r="A58" s="81" t="s">
        <v>318</v>
      </c>
      <c r="E58" s="41" t="s">
        <v>258</v>
      </c>
    </row>
    <row r="59" spans="1:5" s="6" customFormat="1" ht="12.75" customHeight="1">
      <c r="A59" s="82"/>
      <c r="B59" s="187" t="s">
        <v>80</v>
      </c>
      <c r="C59" s="187" t="s">
        <v>81</v>
      </c>
      <c r="D59" s="187" t="s">
        <v>82</v>
      </c>
      <c r="E59" s="187" t="s">
        <v>83</v>
      </c>
    </row>
    <row r="60" spans="1:5" s="6" customFormat="1" ht="12.75">
      <c r="A60" s="83"/>
      <c r="B60" s="188"/>
      <c r="C60" s="188"/>
      <c r="D60" s="188"/>
      <c r="E60" s="188"/>
    </row>
    <row r="61" spans="1:5" ht="12.75">
      <c r="A61" s="93" t="s">
        <v>132</v>
      </c>
      <c r="B61" s="97">
        <v>130977.255</v>
      </c>
      <c r="C61" s="100">
        <v>45334.902</v>
      </c>
      <c r="D61" s="100">
        <v>82630.76</v>
      </c>
      <c r="E61" s="100">
        <v>69952.49</v>
      </c>
    </row>
    <row r="62" spans="1:5" ht="12.75">
      <c r="A62" s="69" t="s">
        <v>133</v>
      </c>
      <c r="B62" s="91">
        <v>6083.17</v>
      </c>
      <c r="C62" s="101">
        <v>4985.602</v>
      </c>
      <c r="D62" s="101">
        <v>13308.84</v>
      </c>
      <c r="E62" s="101">
        <v>9922.58</v>
      </c>
    </row>
    <row r="63" spans="1:5" ht="12.75">
      <c r="A63" s="69" t="s">
        <v>134</v>
      </c>
      <c r="B63" s="91">
        <v>2455.289</v>
      </c>
      <c r="C63" s="101">
        <v>851.835</v>
      </c>
      <c r="D63" s="101">
        <v>2182.68</v>
      </c>
      <c r="E63" s="101">
        <v>1892.14</v>
      </c>
    </row>
    <row r="64" spans="1:5" ht="12.75">
      <c r="A64" s="69" t="s">
        <v>135</v>
      </c>
      <c r="B64" s="91">
        <v>8593.4</v>
      </c>
      <c r="C64" s="101">
        <v>1847.153</v>
      </c>
      <c r="D64" s="101">
        <v>8311.38</v>
      </c>
      <c r="E64" s="101">
        <v>6555.65</v>
      </c>
    </row>
    <row r="65" spans="1:5" ht="12.75">
      <c r="A65" s="69" t="s">
        <v>136</v>
      </c>
      <c r="B65" s="91">
        <v>4927.72</v>
      </c>
      <c r="C65" s="101">
        <v>1317.521</v>
      </c>
      <c r="D65" s="101">
        <v>4128.3</v>
      </c>
      <c r="E65" s="101">
        <v>3159.94</v>
      </c>
    </row>
    <row r="66" spans="1:5" ht="12.75">
      <c r="A66" s="69" t="s">
        <v>137</v>
      </c>
      <c r="B66" s="91">
        <v>4305.97</v>
      </c>
      <c r="C66" s="101">
        <v>1902.587</v>
      </c>
      <c r="D66" s="101">
        <v>3123.36</v>
      </c>
      <c r="E66" s="101">
        <v>2457.9</v>
      </c>
    </row>
    <row r="67" spans="1:5" ht="12.75">
      <c r="A67" s="69" t="s">
        <v>138</v>
      </c>
      <c r="B67" s="91">
        <v>18109.762</v>
      </c>
      <c r="C67" s="101">
        <v>8605.534</v>
      </c>
      <c r="D67" s="101">
        <v>8942.94</v>
      </c>
      <c r="E67" s="101">
        <v>8530.7</v>
      </c>
    </row>
    <row r="68" spans="1:5" ht="12.75">
      <c r="A68" s="69" t="s">
        <v>139</v>
      </c>
      <c r="B68" s="91">
        <v>5133.52</v>
      </c>
      <c r="C68" s="101">
        <v>2789.765</v>
      </c>
      <c r="D68" s="101">
        <v>2732.94</v>
      </c>
      <c r="E68" s="101">
        <v>2403.54</v>
      </c>
    </row>
    <row r="69" spans="1:5" ht="12.75">
      <c r="A69" s="69" t="s">
        <v>140</v>
      </c>
      <c r="B69" s="91">
        <v>16346.415</v>
      </c>
      <c r="C69" s="101">
        <v>2137.75</v>
      </c>
      <c r="D69" s="101">
        <v>5564.74</v>
      </c>
      <c r="E69" s="101">
        <v>5402.29</v>
      </c>
    </row>
    <row r="70" spans="1:5" ht="12.75">
      <c r="A70" s="69" t="s">
        <v>141</v>
      </c>
      <c r="B70" s="91">
        <v>34970.16</v>
      </c>
      <c r="C70" s="101">
        <v>7870.602</v>
      </c>
      <c r="D70" s="101">
        <v>10937.38</v>
      </c>
      <c r="E70" s="101">
        <v>10969.65</v>
      </c>
    </row>
    <row r="71" spans="1:5" ht="12.75">
      <c r="A71" s="69" t="s">
        <v>142</v>
      </c>
      <c r="B71" s="91">
        <v>13971.219</v>
      </c>
      <c r="C71" s="101">
        <v>4843.215</v>
      </c>
      <c r="D71" s="101">
        <v>5581.98</v>
      </c>
      <c r="E71" s="101">
        <v>4720.38</v>
      </c>
    </row>
    <row r="72" spans="1:5" ht="12.75">
      <c r="A72" s="69" t="s">
        <v>143</v>
      </c>
      <c r="B72" s="91">
        <v>6408.2</v>
      </c>
      <c r="C72" s="101">
        <v>3243.45</v>
      </c>
      <c r="D72" s="101">
        <v>8408.34</v>
      </c>
      <c r="E72" s="101">
        <v>6586.83</v>
      </c>
    </row>
    <row r="73" spans="1:5" ht="12.75">
      <c r="A73" s="69" t="s">
        <v>144</v>
      </c>
      <c r="B73" s="91">
        <v>3585.11</v>
      </c>
      <c r="C73" s="101">
        <v>2463.834</v>
      </c>
      <c r="D73" s="101">
        <v>3497.04</v>
      </c>
      <c r="E73" s="101">
        <v>2594.41</v>
      </c>
    </row>
    <row r="74" spans="1:5" ht="12.75">
      <c r="A74" s="69" t="s">
        <v>145</v>
      </c>
      <c r="B74" s="91">
        <v>6087.32</v>
      </c>
      <c r="C74" s="101">
        <v>2476.034</v>
      </c>
      <c r="D74" s="101">
        <v>5910.84</v>
      </c>
      <c r="E74" s="101">
        <v>4756.47</v>
      </c>
    </row>
    <row r="75" spans="1:5" ht="12.75">
      <c r="A75" s="93" t="s">
        <v>146</v>
      </c>
      <c r="B75" s="89">
        <v>112471.926</v>
      </c>
      <c r="C75" s="100">
        <v>85761.582</v>
      </c>
      <c r="D75" s="100">
        <v>124030.92</v>
      </c>
      <c r="E75" s="100">
        <v>100929.77</v>
      </c>
    </row>
    <row r="76" spans="1:5" ht="12.75">
      <c r="A76" s="64" t="s">
        <v>147</v>
      </c>
      <c r="B76" s="95">
        <v>9502.901</v>
      </c>
      <c r="C76" s="102">
        <v>9684.045</v>
      </c>
      <c r="D76" s="101">
        <v>11863.26</v>
      </c>
      <c r="E76" s="101">
        <v>9321.2</v>
      </c>
    </row>
    <row r="77" spans="1:5" ht="12.75">
      <c r="A77" s="69" t="s">
        <v>148</v>
      </c>
      <c r="B77" s="91">
        <v>6222.36</v>
      </c>
      <c r="C77" s="101">
        <v>4958.767</v>
      </c>
      <c r="D77" s="101">
        <v>9181.62</v>
      </c>
      <c r="E77" s="101">
        <v>6641.15</v>
      </c>
    </row>
    <row r="78" spans="1:5" ht="12.75">
      <c r="A78" s="69" t="s">
        <v>149</v>
      </c>
      <c r="B78" s="91">
        <v>15846.62</v>
      </c>
      <c r="C78" s="101">
        <v>5283.164</v>
      </c>
      <c r="D78" s="101">
        <v>11658.06</v>
      </c>
      <c r="E78" s="101">
        <v>10993.42</v>
      </c>
    </row>
    <row r="79" spans="1:5" ht="12.75">
      <c r="A79" s="69" t="s">
        <v>150</v>
      </c>
      <c r="B79" s="91">
        <v>6772.38</v>
      </c>
      <c r="C79" s="101">
        <v>2636.057</v>
      </c>
      <c r="D79" s="101">
        <v>5180.22</v>
      </c>
      <c r="E79" s="101">
        <v>4322.41</v>
      </c>
    </row>
    <row r="80" spans="1:5" ht="12.75">
      <c r="A80" s="69" t="s">
        <v>151</v>
      </c>
      <c r="B80" s="91">
        <v>2173.57</v>
      </c>
      <c r="C80" s="101">
        <v>1628.078</v>
      </c>
      <c r="D80" s="101">
        <v>1543.86</v>
      </c>
      <c r="E80" s="101">
        <v>1337.18</v>
      </c>
    </row>
    <row r="81" spans="1:5" ht="12.75">
      <c r="A81" s="69" t="s">
        <v>152</v>
      </c>
      <c r="B81" s="91">
        <v>10837.562</v>
      </c>
      <c r="C81" s="101">
        <v>10429.937</v>
      </c>
      <c r="D81" s="101">
        <v>14790.5</v>
      </c>
      <c r="E81" s="101">
        <v>12026.73</v>
      </c>
    </row>
    <row r="82" spans="1:5" ht="12.75">
      <c r="A82" s="69" t="s">
        <v>153</v>
      </c>
      <c r="B82" s="91">
        <v>19779.309</v>
      </c>
      <c r="C82" s="101">
        <v>16313.483</v>
      </c>
      <c r="D82" s="101">
        <v>24838.72</v>
      </c>
      <c r="E82" s="101">
        <v>19310.85</v>
      </c>
    </row>
    <row r="83" spans="1:5" ht="12.75">
      <c r="A83" s="69" t="s">
        <v>154</v>
      </c>
      <c r="B83" s="91">
        <v>10124.549</v>
      </c>
      <c r="C83" s="101">
        <v>5920.076</v>
      </c>
      <c r="D83" s="101">
        <v>9977.04</v>
      </c>
      <c r="E83" s="101">
        <v>8427.11</v>
      </c>
    </row>
    <row r="84" spans="1:5" ht="12.75">
      <c r="A84" s="69" t="s">
        <v>155</v>
      </c>
      <c r="B84" s="91">
        <v>4972.49</v>
      </c>
      <c r="C84" s="101">
        <v>4250.45</v>
      </c>
      <c r="D84" s="101">
        <v>5498.28</v>
      </c>
      <c r="E84" s="101">
        <v>4093</v>
      </c>
    </row>
    <row r="85" spans="1:5" ht="12.75">
      <c r="A85" s="69" t="s">
        <v>156</v>
      </c>
      <c r="B85" s="91">
        <v>4524.03</v>
      </c>
      <c r="C85" s="101">
        <v>4902.272</v>
      </c>
      <c r="D85" s="101">
        <v>9107.64</v>
      </c>
      <c r="E85" s="101">
        <v>7212.94</v>
      </c>
    </row>
    <row r="86" spans="1:5" ht="12.75">
      <c r="A86" s="69" t="s">
        <v>157</v>
      </c>
      <c r="B86" s="91">
        <v>2654.08</v>
      </c>
      <c r="C86" s="101">
        <v>3209.684</v>
      </c>
      <c r="D86" s="101">
        <v>3018.6</v>
      </c>
      <c r="E86" s="101">
        <v>2215.78</v>
      </c>
    </row>
    <row r="87" spans="1:5" ht="12.75">
      <c r="A87" s="69" t="s">
        <v>158</v>
      </c>
      <c r="B87" s="91">
        <v>4558.77</v>
      </c>
      <c r="C87" s="101">
        <v>4427.478</v>
      </c>
      <c r="D87" s="101">
        <v>5002.56</v>
      </c>
      <c r="E87" s="101">
        <v>3638.2</v>
      </c>
    </row>
    <row r="88" spans="1:5" ht="12.75">
      <c r="A88" s="88" t="s">
        <v>159</v>
      </c>
      <c r="B88" s="91">
        <v>14503.305</v>
      </c>
      <c r="C88" s="103">
        <v>12118.111</v>
      </c>
      <c r="D88" s="103">
        <v>12370.56</v>
      </c>
      <c r="E88" s="103">
        <v>11389.8</v>
      </c>
    </row>
    <row r="89" spans="1:5" ht="12.75">
      <c r="A89" s="93" t="s">
        <v>160</v>
      </c>
      <c r="B89" s="89">
        <v>144838.232</v>
      </c>
      <c r="C89" s="100">
        <v>67550.22</v>
      </c>
      <c r="D89" s="100">
        <v>108082.84</v>
      </c>
      <c r="E89" s="100">
        <v>94617.81</v>
      </c>
    </row>
    <row r="90" spans="1:5" ht="12.75">
      <c r="A90" s="69" t="s">
        <v>161</v>
      </c>
      <c r="B90" s="91">
        <v>6063.58</v>
      </c>
      <c r="C90" s="101">
        <v>5163.497</v>
      </c>
      <c r="D90" s="101">
        <v>4697.46</v>
      </c>
      <c r="E90" s="101">
        <v>4055.24</v>
      </c>
    </row>
    <row r="91" spans="1:5" ht="12.75">
      <c r="A91" s="69" t="s">
        <v>162</v>
      </c>
      <c r="B91" s="91">
        <v>6433.66</v>
      </c>
      <c r="C91" s="101">
        <v>3324.584</v>
      </c>
      <c r="D91" s="101">
        <v>9449.46</v>
      </c>
      <c r="E91" s="101">
        <v>6784.51</v>
      </c>
    </row>
    <row r="92" spans="1:5" ht="12.75">
      <c r="A92" s="69" t="s">
        <v>163</v>
      </c>
      <c r="B92" s="91">
        <v>8215.203</v>
      </c>
      <c r="C92" s="101">
        <v>5659.479</v>
      </c>
      <c r="D92" s="101">
        <v>11352.42</v>
      </c>
      <c r="E92" s="101">
        <v>8517.32</v>
      </c>
    </row>
    <row r="93" spans="1:5" ht="12.75">
      <c r="A93" s="69" t="s">
        <v>164</v>
      </c>
      <c r="B93" s="91">
        <v>3071.84</v>
      </c>
      <c r="C93" s="101">
        <v>2272.506</v>
      </c>
      <c r="D93" s="101">
        <v>3579.66</v>
      </c>
      <c r="E93" s="101">
        <v>3370.9</v>
      </c>
    </row>
    <row r="94" spans="1:5" ht="12.75">
      <c r="A94" s="69" t="s">
        <v>165</v>
      </c>
      <c r="B94" s="91">
        <v>5884.83</v>
      </c>
      <c r="C94" s="101">
        <v>4502.515</v>
      </c>
      <c r="D94" s="101">
        <v>6328.8</v>
      </c>
      <c r="E94" s="101">
        <v>5851.38</v>
      </c>
    </row>
    <row r="95" spans="1:5" ht="12.75">
      <c r="A95" s="69" t="s">
        <v>166</v>
      </c>
      <c r="B95" s="91">
        <v>22273.961</v>
      </c>
      <c r="C95" s="101">
        <v>10237.109</v>
      </c>
      <c r="D95" s="101">
        <v>16710.84</v>
      </c>
      <c r="E95" s="101">
        <v>15467.63</v>
      </c>
    </row>
    <row r="96" spans="1:5" ht="12.75">
      <c r="A96" s="69" t="s">
        <v>167</v>
      </c>
      <c r="B96" s="91">
        <v>22065.484</v>
      </c>
      <c r="C96" s="101">
        <v>9211.694</v>
      </c>
      <c r="D96" s="101">
        <v>14929.26</v>
      </c>
      <c r="E96" s="101">
        <v>13483.92</v>
      </c>
    </row>
    <row r="97" spans="1:5" ht="12.75">
      <c r="A97" s="69" t="s">
        <v>168</v>
      </c>
      <c r="B97" s="91">
        <v>19485.85</v>
      </c>
      <c r="C97" s="101">
        <v>7024.755</v>
      </c>
      <c r="D97" s="101">
        <v>8289</v>
      </c>
      <c r="E97" s="101">
        <v>7025.06</v>
      </c>
    </row>
    <row r="98" spans="1:5" ht="12.75">
      <c r="A98" s="69" t="s">
        <v>169</v>
      </c>
      <c r="B98" s="91">
        <v>6289.17</v>
      </c>
      <c r="C98" s="101">
        <v>2847.558</v>
      </c>
      <c r="D98" s="101">
        <v>3018.6</v>
      </c>
      <c r="E98" s="101">
        <v>2434.33</v>
      </c>
    </row>
    <row r="99" spans="1:5" ht="12.75">
      <c r="A99" s="69" t="s">
        <v>170</v>
      </c>
      <c r="B99" s="91">
        <v>15637.04</v>
      </c>
      <c r="C99" s="101">
        <v>7503.885</v>
      </c>
      <c r="D99" s="101">
        <v>15006.94</v>
      </c>
      <c r="E99" s="101">
        <v>13472.82</v>
      </c>
    </row>
    <row r="100" spans="1:5" ht="12.75">
      <c r="A100" s="88" t="s">
        <v>171</v>
      </c>
      <c r="B100" s="97">
        <v>29417.614</v>
      </c>
      <c r="C100" s="103">
        <v>9802.628</v>
      </c>
      <c r="D100" s="103">
        <v>14720.4</v>
      </c>
      <c r="E100" s="103">
        <v>14154.72</v>
      </c>
    </row>
    <row r="101" spans="1:5" ht="12.75">
      <c r="A101" s="79" t="s">
        <v>172</v>
      </c>
      <c r="B101" s="105"/>
      <c r="C101" s="105"/>
      <c r="D101" s="105"/>
      <c r="E101" s="105"/>
    </row>
    <row r="102" spans="1:5" ht="12.75">
      <c r="A102" s="79" t="s">
        <v>173</v>
      </c>
      <c r="B102" s="105"/>
      <c r="C102"/>
      <c r="D102" s="15"/>
      <c r="E102" s="15"/>
    </row>
    <row r="103" spans="1:5" ht="12.75">
      <c r="A103" s="79" t="s">
        <v>174</v>
      </c>
      <c r="B103" s="105"/>
      <c r="C103"/>
      <c r="D103" s="15"/>
      <c r="E103" s="15"/>
    </row>
    <row r="104" spans="1:5" ht="12.75">
      <c r="A104" s="79" t="s">
        <v>175</v>
      </c>
      <c r="B104" s="105"/>
      <c r="C104"/>
      <c r="D104" s="15"/>
      <c r="E104" s="15"/>
    </row>
    <row r="105" spans="1:5" ht="12.75">
      <c r="A105" s="6"/>
      <c r="B105" s="105"/>
      <c r="C105"/>
      <c r="D105" s="15"/>
      <c r="E105" s="15"/>
    </row>
    <row r="106" spans="2:5" ht="12.75">
      <c r="B106" s="105"/>
      <c r="C106"/>
      <c r="D106" s="15"/>
      <c r="E106" s="15"/>
    </row>
    <row r="107" spans="2:5" ht="12.75">
      <c r="B107" s="105"/>
      <c r="C107"/>
      <c r="E107" s="15"/>
    </row>
    <row r="108" spans="2:5" ht="12.75">
      <c r="B108" s="105"/>
      <c r="C108"/>
      <c r="D108" s="106"/>
      <c r="E108" s="106"/>
    </row>
    <row r="109" spans="2:5" ht="12.75">
      <c r="B109" s="105"/>
      <c r="C109"/>
      <c r="D109" s="106"/>
      <c r="E109" s="106"/>
    </row>
    <row r="110" spans="2:5" ht="12.75">
      <c r="B110" s="105"/>
      <c r="D110" s="106"/>
      <c r="E110" s="106"/>
    </row>
    <row r="111" spans="2:4" ht="12.75">
      <c r="B111" s="105"/>
      <c r="C111"/>
      <c r="D111" s="106">
        <v>27</v>
      </c>
    </row>
    <row r="112" spans="2:4" ht="12.75">
      <c r="B112" s="105"/>
      <c r="C112" s="105"/>
      <c r="D112" s="106"/>
    </row>
    <row r="113" spans="2:4" ht="12.75">
      <c r="B113" s="105"/>
      <c r="C113" s="105"/>
      <c r="D113" s="106"/>
    </row>
    <row r="114" spans="2:4" ht="12.75">
      <c r="B114" s="105"/>
      <c r="C114" s="105"/>
      <c r="D114" s="106"/>
    </row>
    <row r="115" spans="2:4" ht="12.75">
      <c r="B115" s="105"/>
      <c r="D115" s="106"/>
    </row>
    <row r="116" spans="2:4" ht="12.75">
      <c r="B116" s="105"/>
      <c r="D116" s="106"/>
    </row>
    <row r="117" spans="2:4" ht="12.75">
      <c r="B117" s="105"/>
      <c r="D117" s="106"/>
    </row>
    <row r="118" spans="2:4" ht="12.75">
      <c r="B118" s="105"/>
      <c r="D118" s="106"/>
    </row>
    <row r="119" spans="2:4" ht="12.75">
      <c r="B119" s="105"/>
      <c r="D119" s="106"/>
    </row>
    <row r="120" spans="2:4" ht="12.75">
      <c r="B120" s="105"/>
      <c r="D120" s="106"/>
    </row>
    <row r="121" spans="2:4" ht="12.75">
      <c r="B121" s="105"/>
      <c r="D121" s="106"/>
    </row>
    <row r="122" spans="2:5" ht="12.75">
      <c r="B122" s="105"/>
      <c r="D122" s="106"/>
      <c r="E122" s="105"/>
    </row>
    <row r="123" spans="2:5" ht="12.75">
      <c r="B123" s="105"/>
      <c r="D123" s="106"/>
      <c r="E123" s="105"/>
    </row>
    <row r="124" spans="2:5" ht="12.75">
      <c r="B124" s="105"/>
      <c r="D124" s="106"/>
      <c r="E124" s="105"/>
    </row>
    <row r="125" spans="2:5" ht="12.75">
      <c r="B125" s="105"/>
      <c r="D125" s="106"/>
      <c r="E125" s="105"/>
    </row>
    <row r="126" spans="2:5" ht="12.75">
      <c r="B126" s="105"/>
      <c r="D126" s="106"/>
      <c r="E126" s="105"/>
    </row>
    <row r="127" spans="2:5" ht="12.75">
      <c r="B127" s="105"/>
      <c r="D127" s="106"/>
      <c r="E127" s="105"/>
    </row>
    <row r="128" spans="2:5" ht="12.75">
      <c r="B128" s="105"/>
      <c r="D128" s="106"/>
      <c r="E128" s="105"/>
    </row>
    <row r="129" spans="2:5" ht="12.75">
      <c r="B129" s="105"/>
      <c r="D129" s="106"/>
      <c r="E129" s="105"/>
    </row>
    <row r="130" spans="2:5" ht="12.75">
      <c r="B130" s="105"/>
      <c r="D130" s="106"/>
      <c r="E130" s="105"/>
    </row>
    <row r="131" spans="2:5" ht="12.75">
      <c r="B131" s="105"/>
      <c r="D131" s="106"/>
      <c r="E131" s="105"/>
    </row>
    <row r="132" spans="2:5" ht="12.75">
      <c r="B132" s="105"/>
      <c r="D132" s="106"/>
      <c r="E132" s="105"/>
    </row>
    <row r="133" spans="2:5" ht="12.75">
      <c r="B133" s="105"/>
      <c r="D133" s="106"/>
      <c r="E133" s="105"/>
    </row>
    <row r="134" spans="2:5" ht="12.75">
      <c r="B134" s="105"/>
      <c r="D134" s="106"/>
      <c r="E134" s="105"/>
    </row>
    <row r="135" spans="2:5" ht="12.75">
      <c r="B135" s="105"/>
      <c r="D135" s="106"/>
      <c r="E135" s="105"/>
    </row>
    <row r="136" spans="2:5" ht="12.75">
      <c r="B136" s="105"/>
      <c r="D136" s="106"/>
      <c r="E136" s="105"/>
    </row>
    <row r="137" spans="2:5" ht="12.75">
      <c r="B137" s="105"/>
      <c r="D137" s="106"/>
      <c r="E137" s="105"/>
    </row>
    <row r="138" spans="2:5" ht="12.75">
      <c r="B138" s="105"/>
      <c r="D138" s="106"/>
      <c r="E138" s="105"/>
    </row>
    <row r="139" spans="2:5" ht="12.75">
      <c r="B139" s="105"/>
      <c r="D139" s="106"/>
      <c r="E139" s="105"/>
    </row>
    <row r="140" spans="2:5" ht="12.75">
      <c r="B140" s="105"/>
      <c r="D140" s="106"/>
      <c r="E140" s="105"/>
    </row>
    <row r="141" spans="2:5" ht="12.75">
      <c r="B141" s="105"/>
      <c r="D141" s="106"/>
      <c r="E141" s="105"/>
    </row>
    <row r="142" spans="2:5" ht="12.75">
      <c r="B142" s="105"/>
      <c r="D142" s="106"/>
      <c r="E142" s="105"/>
    </row>
    <row r="143" spans="2:5" ht="12.75">
      <c r="B143" s="105"/>
      <c r="D143" s="106"/>
      <c r="E143" s="105"/>
    </row>
    <row r="144" spans="2:5" ht="12.75">
      <c r="B144" s="105"/>
      <c r="D144" s="106"/>
      <c r="E144" s="105"/>
    </row>
    <row r="145" spans="2:5" ht="12.75">
      <c r="B145" s="105"/>
      <c r="D145" s="106"/>
      <c r="E145" s="105"/>
    </row>
    <row r="146" spans="2:5" ht="12.75">
      <c r="B146" s="105"/>
      <c r="D146" s="106"/>
      <c r="E146" s="105"/>
    </row>
    <row r="147" spans="2:5" ht="12.75">
      <c r="B147" s="105"/>
      <c r="D147" s="106"/>
      <c r="E147" s="105"/>
    </row>
    <row r="148" spans="2:5" ht="12.75">
      <c r="B148" s="105"/>
      <c r="D148" s="106"/>
      <c r="E148" s="105"/>
    </row>
    <row r="149" spans="2:5" ht="12.75">
      <c r="B149" s="105"/>
      <c r="D149" s="106"/>
      <c r="E149" s="105"/>
    </row>
    <row r="150" spans="2:5" ht="12.75">
      <c r="B150" s="105"/>
      <c r="D150" s="106"/>
      <c r="E150" s="105"/>
    </row>
    <row r="151" spans="2:5" ht="12.75">
      <c r="B151" s="105"/>
      <c r="D151" s="106"/>
      <c r="E151" s="105"/>
    </row>
    <row r="152" spans="2:5" ht="12.75">
      <c r="B152" s="105"/>
      <c r="D152" s="106"/>
      <c r="E152" s="105"/>
    </row>
    <row r="153" spans="2:5" ht="12.75">
      <c r="B153" s="105"/>
      <c r="D153" s="106"/>
      <c r="E153" s="105"/>
    </row>
    <row r="154" spans="2:5" ht="12.75">
      <c r="B154" s="105"/>
      <c r="D154" s="106"/>
      <c r="E154" s="105"/>
    </row>
    <row r="155" spans="2:5" ht="12.75">
      <c r="B155" s="105"/>
      <c r="D155" s="106"/>
      <c r="E155" s="105"/>
    </row>
    <row r="156" spans="2:5" ht="12.75">
      <c r="B156" s="105"/>
      <c r="D156" s="106"/>
      <c r="E156" s="105"/>
    </row>
    <row r="157" spans="2:5" ht="12.75">
      <c r="B157" s="105"/>
      <c r="D157" s="106"/>
      <c r="E157" s="105"/>
    </row>
    <row r="158" spans="2:5" ht="12.75">
      <c r="B158" s="105"/>
      <c r="D158" s="106"/>
      <c r="E158" s="105"/>
    </row>
    <row r="159" spans="2:5" ht="12.75">
      <c r="B159" s="105"/>
      <c r="D159" s="106"/>
      <c r="E159" s="105"/>
    </row>
    <row r="160" spans="2:5" ht="12.75">
      <c r="B160" s="105"/>
      <c r="D160" s="106"/>
      <c r="E160" s="105"/>
    </row>
    <row r="161" spans="2:5" ht="12.75">
      <c r="B161" s="105"/>
      <c r="D161" s="106"/>
      <c r="E161" s="105"/>
    </row>
    <row r="162" spans="2:5" ht="12.75">
      <c r="B162" s="105"/>
      <c r="D162" s="106"/>
      <c r="E162" s="105"/>
    </row>
    <row r="163" spans="2:5" ht="12.75">
      <c r="B163" s="105"/>
      <c r="D163" s="106"/>
      <c r="E163" s="105"/>
    </row>
    <row r="164" spans="2:5" ht="12.75">
      <c r="B164" s="105"/>
      <c r="D164" s="106"/>
      <c r="E164" s="105"/>
    </row>
    <row r="165" spans="2:5" ht="12.75">
      <c r="B165" s="105"/>
      <c r="D165" s="106"/>
      <c r="E165" s="105"/>
    </row>
    <row r="166" spans="2:5" ht="12.75">
      <c r="B166" s="105"/>
      <c r="D166" s="106"/>
      <c r="E166" s="105"/>
    </row>
    <row r="167" spans="2:5" ht="12.75">
      <c r="B167" s="105"/>
      <c r="D167" s="106"/>
      <c r="E167" s="105"/>
    </row>
    <row r="168" spans="2:5" ht="12.75">
      <c r="B168" s="105"/>
      <c r="D168" s="106"/>
      <c r="E168" s="105"/>
    </row>
    <row r="169" spans="2:5" ht="12.75">
      <c r="B169" s="105"/>
      <c r="D169" s="106"/>
      <c r="E169" s="105"/>
    </row>
    <row r="170" spans="2:5" ht="12.75">
      <c r="B170" s="105"/>
      <c r="D170" s="106"/>
      <c r="E170" s="105"/>
    </row>
    <row r="171" spans="2:5" ht="12.75">
      <c r="B171" s="105"/>
      <c r="D171" s="106"/>
      <c r="E171" s="105"/>
    </row>
    <row r="172" spans="2:5" ht="12.75">
      <c r="B172" s="105"/>
      <c r="D172" s="106"/>
      <c r="E172" s="105"/>
    </row>
    <row r="173" spans="2:5" ht="12.75">
      <c r="B173" s="105"/>
      <c r="D173" s="106"/>
      <c r="E173" s="105"/>
    </row>
    <row r="174" spans="2:5" ht="12.75">
      <c r="B174" s="105"/>
      <c r="D174" s="106"/>
      <c r="E174" s="105"/>
    </row>
    <row r="175" spans="2:5" ht="12.75">
      <c r="B175" s="105"/>
      <c r="D175" s="106"/>
      <c r="E175" s="105"/>
    </row>
    <row r="176" spans="2:5" ht="12.75">
      <c r="B176" s="105"/>
      <c r="D176" s="106"/>
      <c r="E176" s="105"/>
    </row>
    <row r="177" spans="2:5" ht="12.75">
      <c r="B177" s="105"/>
      <c r="D177" s="106"/>
      <c r="E177" s="105"/>
    </row>
    <row r="178" spans="2:5" ht="12.75">
      <c r="B178" s="105"/>
      <c r="D178" s="106"/>
      <c r="E178" s="105"/>
    </row>
    <row r="179" spans="2:5" ht="12.75">
      <c r="B179" s="105"/>
      <c r="D179" s="106"/>
      <c r="E179" s="105"/>
    </row>
    <row r="180" spans="2:5" ht="12.75">
      <c r="B180" s="105"/>
      <c r="D180" s="106"/>
      <c r="E180" s="105"/>
    </row>
    <row r="181" spans="2:5" ht="12.75">
      <c r="B181" s="105"/>
      <c r="D181" s="106"/>
      <c r="E181" s="105"/>
    </row>
    <row r="182" spans="2:5" ht="12.75">
      <c r="B182" s="105"/>
      <c r="D182" s="106"/>
      <c r="E182" s="105"/>
    </row>
    <row r="183" spans="2:5" ht="12.75">
      <c r="B183" s="105"/>
      <c r="D183" s="106"/>
      <c r="E183" s="105"/>
    </row>
    <row r="184" spans="2:5" ht="12.75">
      <c r="B184" s="105"/>
      <c r="D184" s="106"/>
      <c r="E184" s="105"/>
    </row>
    <row r="185" spans="2:5" ht="12.75">
      <c r="B185" s="105"/>
      <c r="D185" s="106"/>
      <c r="E185" s="105"/>
    </row>
    <row r="186" spans="2:5" ht="12.75">
      <c r="B186" s="105"/>
      <c r="D186" s="106"/>
      <c r="E186" s="105"/>
    </row>
    <row r="187" spans="2:5" ht="12.75">
      <c r="B187" s="105"/>
      <c r="D187" s="106"/>
      <c r="E187" s="105"/>
    </row>
    <row r="188" spans="2:5" ht="12.75">
      <c r="B188" s="105"/>
      <c r="D188" s="106"/>
      <c r="E188" s="105"/>
    </row>
    <row r="189" spans="2:5" ht="12.75">
      <c r="B189" s="105"/>
      <c r="D189" s="106"/>
      <c r="E189" s="105"/>
    </row>
    <row r="190" spans="2:5" ht="12.75">
      <c r="B190" s="105"/>
      <c r="D190" s="106"/>
      <c r="E190" s="105"/>
    </row>
    <row r="191" spans="2:5" ht="12.75">
      <c r="B191" s="105"/>
      <c r="D191" s="106"/>
      <c r="E191" s="105"/>
    </row>
    <row r="192" spans="2:5" ht="12.75">
      <c r="B192" s="105"/>
      <c r="D192" s="106"/>
      <c r="E192" s="105"/>
    </row>
    <row r="193" spans="2:5" ht="12.75">
      <c r="B193" s="105"/>
      <c r="D193" s="106"/>
      <c r="E193" s="105"/>
    </row>
    <row r="194" spans="2:5" ht="12.75">
      <c r="B194" s="105"/>
      <c r="D194" s="106"/>
      <c r="E194" s="105"/>
    </row>
    <row r="195" spans="2:5" ht="12.75">
      <c r="B195" s="105"/>
      <c r="D195" s="106"/>
      <c r="E195" s="105"/>
    </row>
    <row r="196" spans="2:5" ht="12.75">
      <c r="B196" s="105"/>
      <c r="D196" s="106"/>
      <c r="E196" s="105"/>
    </row>
    <row r="197" spans="2:5" ht="12.75">
      <c r="B197" s="105"/>
      <c r="D197" s="106"/>
      <c r="E197" s="105"/>
    </row>
    <row r="198" spans="2:5" ht="12.75">
      <c r="B198" s="105"/>
      <c r="D198" s="106"/>
      <c r="E198" s="105"/>
    </row>
    <row r="199" spans="2:5" ht="12.75">
      <c r="B199" s="105"/>
      <c r="D199" s="106"/>
      <c r="E199" s="105"/>
    </row>
    <row r="200" spans="2:5" ht="12.75">
      <c r="B200" s="105"/>
      <c r="D200" s="106"/>
      <c r="E200" s="105"/>
    </row>
    <row r="201" spans="2:5" ht="12.75">
      <c r="B201" s="105"/>
      <c r="D201" s="106"/>
      <c r="E201" s="105"/>
    </row>
    <row r="202" spans="2:5" ht="12.75">
      <c r="B202" s="105"/>
      <c r="D202" s="106"/>
      <c r="E202" s="105"/>
    </row>
    <row r="203" spans="2:5" ht="12.75">
      <c r="B203" s="105"/>
      <c r="D203" s="106"/>
      <c r="E203" s="105"/>
    </row>
    <row r="204" spans="2:5" ht="12.75">
      <c r="B204" s="105"/>
      <c r="D204" s="106"/>
      <c r="E204" s="105"/>
    </row>
    <row r="205" spans="2:5" ht="12.75">
      <c r="B205" s="105"/>
      <c r="D205" s="106"/>
      <c r="E205" s="105"/>
    </row>
    <row r="206" spans="2:5" ht="12.75">
      <c r="B206" s="105"/>
      <c r="D206" s="106"/>
      <c r="E206" s="105"/>
    </row>
    <row r="207" spans="2:5" ht="12.75">
      <c r="B207" s="105"/>
      <c r="D207" s="106"/>
      <c r="E207" s="105"/>
    </row>
    <row r="208" spans="2:5" ht="12.75">
      <c r="B208" s="105"/>
      <c r="D208" s="106"/>
      <c r="E208" s="105"/>
    </row>
    <row r="209" spans="2:5" ht="12.75">
      <c r="B209" s="105"/>
      <c r="D209" s="106"/>
      <c r="E209" s="105"/>
    </row>
    <row r="210" spans="2:5" ht="12.75">
      <c r="B210" s="105"/>
      <c r="D210" s="106"/>
      <c r="E210" s="105"/>
    </row>
    <row r="211" spans="2:5" ht="12.75">
      <c r="B211" s="105"/>
      <c r="D211" s="106"/>
      <c r="E211" s="105"/>
    </row>
    <row r="212" spans="2:5" ht="12.75">
      <c r="B212" s="105"/>
      <c r="D212" s="106"/>
      <c r="E212" s="105"/>
    </row>
    <row r="213" spans="2:5" ht="12.75">
      <c r="B213" s="105"/>
      <c r="D213" s="106"/>
      <c r="E213" s="105"/>
    </row>
    <row r="214" spans="2:5" ht="12.75">
      <c r="B214" s="105"/>
      <c r="D214" s="106"/>
      <c r="E214" s="105"/>
    </row>
    <row r="215" spans="2:5" ht="12.75">
      <c r="B215" s="105"/>
      <c r="D215" s="106"/>
      <c r="E215" s="105"/>
    </row>
    <row r="216" spans="2:5" ht="12.75">
      <c r="B216" s="105"/>
      <c r="D216" s="106"/>
      <c r="E216" s="105"/>
    </row>
    <row r="217" spans="2:5" ht="12.75">
      <c r="B217" s="105"/>
      <c r="D217" s="106"/>
      <c r="E217" s="105"/>
    </row>
    <row r="218" spans="2:5" ht="12.75">
      <c r="B218" s="105"/>
      <c r="D218" s="106"/>
      <c r="E218" s="105"/>
    </row>
    <row r="219" spans="2:5" ht="12.75">
      <c r="B219" s="105"/>
      <c r="D219" s="106"/>
      <c r="E219" s="105"/>
    </row>
    <row r="220" spans="2:5" ht="12.75">
      <c r="B220" s="105"/>
      <c r="D220" s="106"/>
      <c r="E220" s="105"/>
    </row>
    <row r="221" spans="2:5" ht="12.75">
      <c r="B221" s="105"/>
      <c r="D221" s="106"/>
      <c r="E221" s="105"/>
    </row>
    <row r="222" spans="2:5" ht="12.75">
      <c r="B222" s="105"/>
      <c r="D222" s="106"/>
      <c r="E222" s="105"/>
    </row>
    <row r="223" spans="2:5" ht="12.75">
      <c r="B223" s="105"/>
      <c r="D223" s="106"/>
      <c r="E223" s="105"/>
    </row>
    <row r="224" spans="2:5" ht="12.75">
      <c r="B224" s="105"/>
      <c r="D224" s="106"/>
      <c r="E224" s="105"/>
    </row>
    <row r="225" spans="2:5" ht="12.75">
      <c r="B225" s="105"/>
      <c r="D225" s="106"/>
      <c r="E225" s="105"/>
    </row>
    <row r="226" spans="2:5" ht="12.75">
      <c r="B226" s="105"/>
      <c r="D226" s="106"/>
      <c r="E226" s="105"/>
    </row>
    <row r="227" spans="2:5" ht="12.75">
      <c r="B227" s="105"/>
      <c r="D227" s="106"/>
      <c r="E227" s="105"/>
    </row>
    <row r="228" spans="2:5" ht="12.75">
      <c r="B228" s="105"/>
      <c r="D228" s="106"/>
      <c r="E228" s="105"/>
    </row>
    <row r="229" spans="2:5" ht="12.75">
      <c r="B229" s="105"/>
      <c r="D229" s="106"/>
      <c r="E229" s="105"/>
    </row>
    <row r="230" spans="2:5" ht="12.75">
      <c r="B230" s="105"/>
      <c r="D230" s="106"/>
      <c r="E230" s="105"/>
    </row>
    <row r="231" spans="2:5" ht="12.75">
      <c r="B231" s="105"/>
      <c r="D231" s="106"/>
      <c r="E231" s="105"/>
    </row>
    <row r="232" spans="2:5" ht="12.75">
      <c r="B232" s="105"/>
      <c r="D232" s="106"/>
      <c r="E232" s="105"/>
    </row>
    <row r="233" spans="2:5" ht="12.75">
      <c r="B233" s="105"/>
      <c r="D233" s="106"/>
      <c r="E233" s="105"/>
    </row>
    <row r="234" spans="2:5" ht="12.75">
      <c r="B234" s="105"/>
      <c r="D234" s="106"/>
      <c r="E234" s="105"/>
    </row>
    <row r="235" spans="2:5" ht="12.75">
      <c r="B235" s="105"/>
      <c r="D235" s="106"/>
      <c r="E235" s="105"/>
    </row>
    <row r="236" spans="2:5" ht="12.75">
      <c r="B236" s="105"/>
      <c r="D236" s="106"/>
      <c r="E236" s="105"/>
    </row>
    <row r="237" spans="2:5" ht="12.75">
      <c r="B237" s="105"/>
      <c r="D237" s="106"/>
      <c r="E237" s="105"/>
    </row>
    <row r="238" spans="2:5" ht="12.75">
      <c r="B238" s="105"/>
      <c r="D238" s="106"/>
      <c r="E238" s="105"/>
    </row>
    <row r="239" spans="2:5" ht="12.75">
      <c r="B239" s="105"/>
      <c r="D239" s="106"/>
      <c r="E239" s="105"/>
    </row>
    <row r="240" spans="2:5" ht="12.75">
      <c r="B240" s="105"/>
      <c r="D240" s="106"/>
      <c r="E240" s="105"/>
    </row>
    <row r="241" spans="2:5" ht="12.75">
      <c r="B241" s="105"/>
      <c r="D241" s="106"/>
      <c r="E241" s="105"/>
    </row>
    <row r="242" spans="2:5" ht="12.75">
      <c r="B242" s="105"/>
      <c r="D242" s="106"/>
      <c r="E242" s="105"/>
    </row>
    <row r="243" spans="2:5" ht="12.75">
      <c r="B243" s="105"/>
      <c r="D243" s="106"/>
      <c r="E243" s="105"/>
    </row>
    <row r="244" spans="2:5" ht="12.75">
      <c r="B244" s="105"/>
      <c r="D244" s="106"/>
      <c r="E244" s="105"/>
    </row>
    <row r="245" spans="2:5" ht="12.75">
      <c r="B245" s="105"/>
      <c r="D245" s="106"/>
      <c r="E245" s="105"/>
    </row>
    <row r="246" spans="2:5" ht="12.75">
      <c r="B246" s="105"/>
      <c r="D246" s="106"/>
      <c r="E246" s="105"/>
    </row>
    <row r="247" spans="2:5" ht="12.75">
      <c r="B247" s="105"/>
      <c r="D247" s="106"/>
      <c r="E247" s="105"/>
    </row>
    <row r="248" spans="2:5" ht="12.75">
      <c r="B248" s="105"/>
      <c r="D248" s="106"/>
      <c r="E248" s="105"/>
    </row>
    <row r="249" spans="2:5" ht="12.75">
      <c r="B249" s="105"/>
      <c r="D249" s="106"/>
      <c r="E249" s="105"/>
    </row>
    <row r="250" spans="2:5" ht="12.75">
      <c r="B250" s="105"/>
      <c r="D250" s="106"/>
      <c r="E250" s="105"/>
    </row>
    <row r="251" spans="2:5" ht="12.75">
      <c r="B251" s="105"/>
      <c r="D251" s="106"/>
      <c r="E251" s="105"/>
    </row>
    <row r="252" spans="2:5" ht="12.75">
      <c r="B252" s="105"/>
      <c r="D252" s="106"/>
      <c r="E252" s="105"/>
    </row>
    <row r="253" spans="2:5" ht="12.75">
      <c r="B253" s="105"/>
      <c r="D253" s="106"/>
      <c r="E253" s="105"/>
    </row>
    <row r="254" spans="2:5" ht="12.75">
      <c r="B254" s="105"/>
      <c r="D254" s="106"/>
      <c r="E254" s="105"/>
    </row>
    <row r="255" spans="2:5" ht="12.75">
      <c r="B255" s="105"/>
      <c r="D255" s="106"/>
      <c r="E255" s="105"/>
    </row>
    <row r="256" spans="2:5" ht="12.75">
      <c r="B256" s="105"/>
      <c r="D256" s="106"/>
      <c r="E256" s="105"/>
    </row>
    <row r="257" spans="2:5" ht="12.75">
      <c r="B257" s="105"/>
      <c r="D257" s="106"/>
      <c r="E257" s="105"/>
    </row>
    <row r="258" spans="2:5" ht="12.75">
      <c r="B258" s="105"/>
      <c r="D258" s="106"/>
      <c r="E258" s="105"/>
    </row>
    <row r="259" spans="2:5" ht="12.75">
      <c r="B259" s="105"/>
      <c r="D259" s="106"/>
      <c r="E259" s="105"/>
    </row>
    <row r="260" spans="2:5" ht="12.75">
      <c r="B260" s="105"/>
      <c r="D260" s="106"/>
      <c r="E260" s="105"/>
    </row>
    <row r="261" spans="2:5" ht="12.75">
      <c r="B261" s="105"/>
      <c r="D261" s="106"/>
      <c r="E261" s="105"/>
    </row>
    <row r="262" spans="2:5" ht="12.75">
      <c r="B262" s="105"/>
      <c r="D262" s="106"/>
      <c r="E262" s="105"/>
    </row>
    <row r="263" spans="2:5" ht="12.75">
      <c r="B263" s="105"/>
      <c r="D263" s="106"/>
      <c r="E263" s="105"/>
    </row>
    <row r="264" spans="2:5" ht="12.75">
      <c r="B264" s="105"/>
      <c r="D264" s="106"/>
      <c r="E264" s="105"/>
    </row>
    <row r="265" spans="2:5" ht="12.75">
      <c r="B265" s="105"/>
      <c r="D265" s="106"/>
      <c r="E265" s="105"/>
    </row>
    <row r="266" spans="2:5" ht="12.75">
      <c r="B266" s="105"/>
      <c r="D266" s="106"/>
      <c r="E266" s="105"/>
    </row>
    <row r="267" spans="2:5" ht="12.75">
      <c r="B267" s="105"/>
      <c r="D267" s="106"/>
      <c r="E267" s="105"/>
    </row>
    <row r="268" spans="2:5" ht="12.75">
      <c r="B268" s="105"/>
      <c r="D268" s="106"/>
      <c r="E268" s="105"/>
    </row>
    <row r="269" spans="2:5" ht="12.75">
      <c r="B269" s="105"/>
      <c r="D269" s="106"/>
      <c r="E269" s="105"/>
    </row>
    <row r="270" spans="2:5" ht="12.75">
      <c r="B270" s="105"/>
      <c r="D270" s="106"/>
      <c r="E270" s="105"/>
    </row>
    <row r="271" spans="2:5" ht="12.75">
      <c r="B271" s="105"/>
      <c r="D271" s="106"/>
      <c r="E271" s="105"/>
    </row>
    <row r="272" spans="2:5" ht="12.75">
      <c r="B272" s="105"/>
      <c r="D272" s="106"/>
      <c r="E272" s="105"/>
    </row>
    <row r="273" spans="2:5" ht="12.75">
      <c r="B273" s="105"/>
      <c r="D273" s="106"/>
      <c r="E273" s="105"/>
    </row>
    <row r="274" spans="2:5" ht="12.75">
      <c r="B274" s="105"/>
      <c r="D274" s="106"/>
      <c r="E274" s="105"/>
    </row>
    <row r="275" spans="2:5" ht="12.75">
      <c r="B275" s="105"/>
      <c r="D275" s="106"/>
      <c r="E275" s="105"/>
    </row>
    <row r="276" spans="2:5" ht="12.75">
      <c r="B276" s="105"/>
      <c r="D276" s="106"/>
      <c r="E276" s="105"/>
    </row>
    <row r="277" spans="2:5" ht="12.75">
      <c r="B277" s="105"/>
      <c r="D277" s="106"/>
      <c r="E277" s="105"/>
    </row>
    <row r="278" spans="2:5" ht="12.75">
      <c r="B278" s="105"/>
      <c r="D278" s="106"/>
      <c r="E278" s="105"/>
    </row>
    <row r="279" spans="2:5" ht="12.75">
      <c r="B279" s="105"/>
      <c r="D279" s="106"/>
      <c r="E279" s="105"/>
    </row>
    <row r="280" spans="2:5" ht="12.75">
      <c r="B280" s="105"/>
      <c r="D280" s="106"/>
      <c r="E280" s="105"/>
    </row>
    <row r="281" spans="2:5" ht="12.75">
      <c r="B281" s="105"/>
      <c r="D281" s="106"/>
      <c r="E281" s="105"/>
    </row>
    <row r="282" spans="2:5" ht="12.75">
      <c r="B282" s="105"/>
      <c r="D282" s="106"/>
      <c r="E282" s="105"/>
    </row>
    <row r="283" spans="2:5" ht="12.75">
      <c r="B283" s="105"/>
      <c r="D283" s="106"/>
      <c r="E283" s="105"/>
    </row>
    <row r="284" spans="2:5" ht="12.75">
      <c r="B284" s="105"/>
      <c r="D284" s="106"/>
      <c r="E284" s="105"/>
    </row>
    <row r="285" spans="2:5" ht="12.75">
      <c r="B285" s="105"/>
      <c r="D285" s="106"/>
      <c r="E285" s="105"/>
    </row>
    <row r="286" spans="2:5" ht="12.75">
      <c r="B286" s="105"/>
      <c r="D286" s="106"/>
      <c r="E286" s="105"/>
    </row>
    <row r="287" spans="2:5" ht="12.75">
      <c r="B287" s="105"/>
      <c r="D287" s="106"/>
      <c r="E287" s="105"/>
    </row>
    <row r="288" spans="2:5" ht="12.75">
      <c r="B288" s="105"/>
      <c r="D288" s="106"/>
      <c r="E288" s="105"/>
    </row>
    <row r="289" spans="2:5" ht="12.75">
      <c r="B289" s="105"/>
      <c r="D289" s="106"/>
      <c r="E289" s="105"/>
    </row>
    <row r="290" spans="2:5" ht="12.75">
      <c r="B290" s="105"/>
      <c r="D290" s="106"/>
      <c r="E290" s="105"/>
    </row>
    <row r="291" spans="2:5" ht="12.75">
      <c r="B291" s="105"/>
      <c r="D291" s="106"/>
      <c r="E291" s="105"/>
    </row>
    <row r="292" spans="2:5" ht="12.75">
      <c r="B292" s="105"/>
      <c r="D292" s="106"/>
      <c r="E292" s="105"/>
    </row>
    <row r="293" spans="2:5" ht="12.75">
      <c r="B293" s="105"/>
      <c r="D293" s="106"/>
      <c r="E293" s="105"/>
    </row>
    <row r="294" spans="2:5" ht="12.75">
      <c r="B294" s="105"/>
      <c r="D294" s="106"/>
      <c r="E294" s="105"/>
    </row>
    <row r="295" spans="2:5" ht="12.75">
      <c r="B295" s="105"/>
      <c r="D295" s="106"/>
      <c r="E295" s="105"/>
    </row>
    <row r="296" spans="2:5" ht="12.75">
      <c r="B296" s="105"/>
      <c r="D296" s="106"/>
      <c r="E296" s="105"/>
    </row>
    <row r="297" spans="2:5" ht="12.75">
      <c r="B297" s="105"/>
      <c r="D297" s="106"/>
      <c r="E297" s="105"/>
    </row>
    <row r="298" spans="2:5" ht="12.75">
      <c r="B298" s="105"/>
      <c r="D298" s="106"/>
      <c r="E298" s="105"/>
    </row>
    <row r="299" spans="2:5" ht="12.75">
      <c r="B299" s="105"/>
      <c r="D299" s="106"/>
      <c r="E299" s="105"/>
    </row>
    <row r="300" spans="2:5" ht="12.75">
      <c r="B300" s="105"/>
      <c r="D300" s="106"/>
      <c r="E300" s="105"/>
    </row>
    <row r="301" spans="2:5" ht="12.75">
      <c r="B301" s="105"/>
      <c r="D301" s="106"/>
      <c r="E301" s="105"/>
    </row>
    <row r="302" spans="2:5" ht="12.75">
      <c r="B302" s="105"/>
      <c r="D302" s="106"/>
      <c r="E302" s="105"/>
    </row>
    <row r="303" spans="2:5" ht="12.75">
      <c r="B303" s="105"/>
      <c r="D303" s="106"/>
      <c r="E303" s="105"/>
    </row>
    <row r="304" spans="2:5" ht="12.75">
      <c r="B304" s="105"/>
      <c r="D304" s="106"/>
      <c r="E304" s="105"/>
    </row>
    <row r="305" spans="2:5" ht="12.75">
      <c r="B305" s="105"/>
      <c r="D305" s="106"/>
      <c r="E305" s="105"/>
    </row>
    <row r="306" spans="2:5" ht="12.75">
      <c r="B306" s="105"/>
      <c r="D306" s="106"/>
      <c r="E306" s="105"/>
    </row>
    <row r="307" spans="2:5" ht="12.75">
      <c r="B307" s="105"/>
      <c r="D307" s="106"/>
      <c r="E307" s="105"/>
    </row>
    <row r="308" spans="2:5" ht="12.75">
      <c r="B308" s="105"/>
      <c r="D308" s="106"/>
      <c r="E308" s="105"/>
    </row>
    <row r="309" spans="2:5" ht="12.75">
      <c r="B309" s="105"/>
      <c r="D309" s="106"/>
      <c r="E309" s="105"/>
    </row>
    <row r="310" spans="2:5" ht="12.75">
      <c r="B310" s="105"/>
      <c r="D310" s="106"/>
      <c r="E310" s="105"/>
    </row>
    <row r="311" spans="2:5" ht="12.75">
      <c r="B311" s="105"/>
      <c r="D311" s="106"/>
      <c r="E311" s="105"/>
    </row>
    <row r="312" spans="2:5" ht="12.75">
      <c r="B312" s="105"/>
      <c r="D312" s="106"/>
      <c r="E312" s="105"/>
    </row>
    <row r="313" spans="2:5" ht="12.75">
      <c r="B313" s="105"/>
      <c r="D313" s="106"/>
      <c r="E313" s="105"/>
    </row>
    <row r="314" spans="2:5" ht="12.75">
      <c r="B314" s="105"/>
      <c r="D314" s="106"/>
      <c r="E314" s="105"/>
    </row>
    <row r="315" spans="2:5" ht="12.75">
      <c r="B315" s="105"/>
      <c r="D315" s="106"/>
      <c r="E315" s="105"/>
    </row>
    <row r="316" spans="2:5" ht="12.75">
      <c r="B316" s="105"/>
      <c r="D316" s="106"/>
      <c r="E316" s="105"/>
    </row>
    <row r="317" spans="2:5" ht="12.75">
      <c r="B317" s="105"/>
      <c r="D317" s="106"/>
      <c r="E317" s="105"/>
    </row>
    <row r="318" spans="2:5" ht="12.75">
      <c r="B318" s="105"/>
      <c r="D318" s="106"/>
      <c r="E318" s="105"/>
    </row>
    <row r="319" spans="2:5" ht="12.75">
      <c r="B319" s="105"/>
      <c r="D319" s="106"/>
      <c r="E319" s="105"/>
    </row>
    <row r="320" spans="2:5" ht="12.75">
      <c r="B320" s="105"/>
      <c r="D320" s="106"/>
      <c r="E320" s="105"/>
    </row>
    <row r="321" spans="2:5" ht="12.75">
      <c r="B321" s="105"/>
      <c r="D321" s="106"/>
      <c r="E321" s="105"/>
    </row>
    <row r="322" spans="2:5" ht="12.75">
      <c r="B322" s="105"/>
      <c r="D322" s="106"/>
      <c r="E322" s="105"/>
    </row>
    <row r="323" spans="2:5" ht="12.75">
      <c r="B323" s="105"/>
      <c r="D323" s="106"/>
      <c r="E323" s="105"/>
    </row>
    <row r="324" spans="2:5" ht="12.75">
      <c r="B324" s="105"/>
      <c r="D324" s="106"/>
      <c r="E324" s="105"/>
    </row>
    <row r="325" spans="2:5" ht="12.75">
      <c r="B325" s="105"/>
      <c r="D325" s="106"/>
      <c r="E325" s="105"/>
    </row>
    <row r="326" spans="2:5" ht="12.75">
      <c r="B326" s="105"/>
      <c r="D326" s="106"/>
      <c r="E326" s="105"/>
    </row>
    <row r="327" spans="2:5" ht="12.75">
      <c r="B327" s="105"/>
      <c r="D327" s="106"/>
      <c r="E327" s="105"/>
    </row>
    <row r="328" spans="2:5" ht="12.75">
      <c r="B328" s="105"/>
      <c r="D328" s="106"/>
      <c r="E328" s="105"/>
    </row>
    <row r="329" spans="2:5" ht="12.75">
      <c r="B329" s="105"/>
      <c r="D329" s="106"/>
      <c r="E329" s="105"/>
    </row>
    <row r="330" spans="2:5" ht="12.75">
      <c r="B330" s="105"/>
      <c r="D330" s="106"/>
      <c r="E330" s="105"/>
    </row>
    <row r="331" spans="2:5" ht="12.75">
      <c r="B331" s="105"/>
      <c r="D331" s="106"/>
      <c r="E331" s="105"/>
    </row>
    <row r="332" spans="2:5" ht="12.75">
      <c r="B332" s="105"/>
      <c r="D332" s="106"/>
      <c r="E332" s="105"/>
    </row>
    <row r="333" spans="2:5" ht="12.75">
      <c r="B333" s="105"/>
      <c r="D333" s="106"/>
      <c r="E333" s="105"/>
    </row>
    <row r="334" spans="2:5" ht="12.75">
      <c r="B334" s="105"/>
      <c r="D334" s="106"/>
      <c r="E334" s="105"/>
    </row>
    <row r="335" spans="2:5" ht="12.75">
      <c r="B335" s="105"/>
      <c r="D335" s="106"/>
      <c r="E335" s="105"/>
    </row>
    <row r="336" spans="2:5" ht="12.75">
      <c r="B336" s="105"/>
      <c r="D336" s="106"/>
      <c r="E336" s="105"/>
    </row>
    <row r="337" spans="2:5" ht="12.75">
      <c r="B337" s="105"/>
      <c r="D337" s="106"/>
      <c r="E337" s="105"/>
    </row>
    <row r="338" spans="2:5" ht="12.75">
      <c r="B338" s="105"/>
      <c r="D338" s="106"/>
      <c r="E338" s="105"/>
    </row>
    <row r="339" spans="2:5" ht="12.75">
      <c r="B339" s="105"/>
      <c r="D339" s="106"/>
      <c r="E339" s="105"/>
    </row>
    <row r="340" spans="2:5" ht="12.75">
      <c r="B340" s="105"/>
      <c r="D340" s="106"/>
      <c r="E340" s="105"/>
    </row>
    <row r="341" spans="2:5" ht="12.75">
      <c r="B341" s="105"/>
      <c r="D341" s="106"/>
      <c r="E341" s="105"/>
    </row>
    <row r="342" spans="2:5" ht="12.75">
      <c r="B342" s="105"/>
      <c r="D342" s="106"/>
      <c r="E342" s="105"/>
    </row>
    <row r="343" spans="2:5" ht="12.75">
      <c r="B343" s="105"/>
      <c r="D343" s="106"/>
      <c r="E343" s="105"/>
    </row>
    <row r="344" spans="2:5" ht="12.75">
      <c r="B344" s="105"/>
      <c r="D344" s="106"/>
      <c r="E344" s="105"/>
    </row>
    <row r="345" spans="2:5" ht="12.75">
      <c r="B345" s="105"/>
      <c r="D345" s="106"/>
      <c r="E345" s="105"/>
    </row>
    <row r="346" spans="2:5" ht="12.75">
      <c r="B346" s="105"/>
      <c r="D346" s="106"/>
      <c r="E346" s="105"/>
    </row>
    <row r="347" spans="2:5" ht="12.75">
      <c r="B347" s="105"/>
      <c r="D347" s="106"/>
      <c r="E347" s="105"/>
    </row>
    <row r="348" spans="2:5" ht="12.75">
      <c r="B348" s="105"/>
      <c r="D348" s="106"/>
      <c r="E348" s="105"/>
    </row>
    <row r="349" spans="2:5" ht="12.75">
      <c r="B349" s="105"/>
      <c r="D349" s="106"/>
      <c r="E349" s="105"/>
    </row>
    <row r="350" spans="2:5" ht="12.75">
      <c r="B350" s="105"/>
      <c r="E350" s="105"/>
    </row>
    <row r="351" spans="2:5" ht="12.75">
      <c r="B351" s="105"/>
      <c r="E351" s="105"/>
    </row>
    <row r="352" spans="2:5" ht="12.75">
      <c r="B352" s="105"/>
      <c r="E352" s="105"/>
    </row>
    <row r="353" ht="12.75">
      <c r="E353" s="105"/>
    </row>
    <row r="354" ht="12.75">
      <c r="E354" s="105"/>
    </row>
    <row r="355" ht="12.75">
      <c r="E355" s="105"/>
    </row>
    <row r="356" ht="12.75">
      <c r="E356" s="105"/>
    </row>
    <row r="357" ht="12.75">
      <c r="E357" s="105"/>
    </row>
    <row r="358" ht="12.75">
      <c r="E358" s="105"/>
    </row>
    <row r="359" ht="12.75">
      <c r="E359" s="105"/>
    </row>
    <row r="360" ht="12.75">
      <c r="E360" s="105"/>
    </row>
    <row r="361" ht="12.75">
      <c r="E361" s="105"/>
    </row>
    <row r="362" ht="12.75">
      <c r="E362" s="105"/>
    </row>
    <row r="363" ht="12.75">
      <c r="E363" s="105"/>
    </row>
    <row r="364" ht="12.75">
      <c r="E364" s="105"/>
    </row>
    <row r="365" ht="12.75">
      <c r="E365" s="105"/>
    </row>
    <row r="366" ht="12.75">
      <c r="E366" s="105"/>
    </row>
    <row r="367" ht="12.75">
      <c r="E367" s="105"/>
    </row>
    <row r="368" ht="12.75">
      <c r="E368" s="105"/>
    </row>
    <row r="369" ht="12.75">
      <c r="E369" s="105"/>
    </row>
    <row r="370" ht="12.75">
      <c r="E370" s="105"/>
    </row>
    <row r="371" ht="12.75">
      <c r="E371" s="105"/>
    </row>
    <row r="372" ht="12.75">
      <c r="E372" s="105"/>
    </row>
    <row r="373" ht="12.75">
      <c r="E373" s="105"/>
    </row>
    <row r="374" ht="12.75">
      <c r="E374" s="105"/>
    </row>
    <row r="375" ht="12.75">
      <c r="E375" s="105"/>
    </row>
    <row r="376" ht="12.75">
      <c r="E376" s="105"/>
    </row>
    <row r="377" ht="12.75">
      <c r="E377" s="105"/>
    </row>
    <row r="378" ht="12.75">
      <c r="E378" s="105"/>
    </row>
    <row r="379" ht="12.75">
      <c r="E379" s="105"/>
    </row>
    <row r="380" ht="12.75">
      <c r="E380" s="105"/>
    </row>
    <row r="381" ht="12.75">
      <c r="E381" s="105"/>
    </row>
    <row r="382" ht="12.75">
      <c r="E382" s="105"/>
    </row>
    <row r="383" ht="12.75">
      <c r="E383" s="105"/>
    </row>
    <row r="384" ht="12.75">
      <c r="E384" s="105"/>
    </row>
    <row r="385" ht="12.75">
      <c r="E385" s="105"/>
    </row>
    <row r="386" ht="12.75">
      <c r="E386" s="105"/>
    </row>
    <row r="387" ht="12.75">
      <c r="E387" s="105"/>
    </row>
    <row r="388" ht="12.75">
      <c r="E388" s="105"/>
    </row>
    <row r="389" ht="12.75">
      <c r="E389" s="105"/>
    </row>
    <row r="390" ht="12.75">
      <c r="E390" s="105"/>
    </row>
    <row r="391" ht="12.75">
      <c r="E391" s="105"/>
    </row>
    <row r="392" ht="12.75">
      <c r="E392" s="105"/>
    </row>
    <row r="393" ht="12.75">
      <c r="E393" s="105"/>
    </row>
    <row r="394" ht="12.75">
      <c r="E394" s="105"/>
    </row>
    <row r="395" ht="12.75">
      <c r="E395" s="105"/>
    </row>
    <row r="396" ht="12.75">
      <c r="E396" s="105"/>
    </row>
    <row r="397" ht="12.75">
      <c r="E397" s="105"/>
    </row>
    <row r="398" ht="12.75">
      <c r="E398" s="105"/>
    </row>
    <row r="399" ht="12.75">
      <c r="E399" s="105"/>
    </row>
    <row r="400" ht="12.75">
      <c r="E400" s="105"/>
    </row>
    <row r="401" ht="12.75">
      <c r="E401" s="105"/>
    </row>
    <row r="402" ht="12.75">
      <c r="E402" s="105"/>
    </row>
    <row r="403" ht="12.75">
      <c r="E403" s="105"/>
    </row>
    <row r="404" ht="12.75">
      <c r="E404" s="105"/>
    </row>
    <row r="405" ht="12.75">
      <c r="E405" s="105"/>
    </row>
    <row r="406" ht="12.75">
      <c r="E406" s="105"/>
    </row>
    <row r="407" ht="12.75">
      <c r="E407" s="105"/>
    </row>
    <row r="408" ht="12.75">
      <c r="E408" s="105"/>
    </row>
    <row r="409" ht="12.75">
      <c r="E409" s="105"/>
    </row>
    <row r="410" ht="12.75">
      <c r="E410" s="105"/>
    </row>
    <row r="411" ht="12.75">
      <c r="E411" s="105"/>
    </row>
    <row r="412" ht="12.75">
      <c r="E412" s="105"/>
    </row>
    <row r="413" ht="12.75">
      <c r="E413" s="105"/>
    </row>
    <row r="414" ht="12.75">
      <c r="E414" s="105"/>
    </row>
    <row r="415" ht="12.75">
      <c r="E415" s="105"/>
    </row>
    <row r="416" ht="12.75">
      <c r="E416" s="105"/>
    </row>
    <row r="417" ht="12.75">
      <c r="E417" s="105"/>
    </row>
    <row r="418" ht="12.75">
      <c r="E418" s="105"/>
    </row>
    <row r="419" ht="12.75">
      <c r="E419" s="105"/>
    </row>
    <row r="420" ht="12.75">
      <c r="E420" s="105"/>
    </row>
    <row r="421" ht="12.75">
      <c r="E421" s="105"/>
    </row>
    <row r="422" ht="12.75">
      <c r="E422" s="105"/>
    </row>
    <row r="423" ht="12.75">
      <c r="E423" s="105"/>
    </row>
    <row r="424" ht="12.75">
      <c r="E424" s="105"/>
    </row>
    <row r="425" ht="12.75">
      <c r="E425" s="105"/>
    </row>
    <row r="426" ht="12.75">
      <c r="E426" s="105"/>
    </row>
    <row r="427" ht="12.75">
      <c r="E427" s="105"/>
    </row>
    <row r="428" ht="12.75">
      <c r="E428" s="105"/>
    </row>
    <row r="429" ht="12.75">
      <c r="E429" s="105"/>
    </row>
    <row r="430" ht="12.75">
      <c r="E430" s="105"/>
    </row>
    <row r="431" ht="12.75">
      <c r="E431" s="105"/>
    </row>
    <row r="432" ht="12.75">
      <c r="E432" s="105"/>
    </row>
    <row r="433" ht="12.75">
      <c r="E433" s="105"/>
    </row>
    <row r="434" ht="12.75">
      <c r="E434" s="105"/>
    </row>
    <row r="435" ht="12.75">
      <c r="E435" s="105"/>
    </row>
    <row r="436" ht="12.75">
      <c r="E436" s="105"/>
    </row>
    <row r="437" ht="12.75">
      <c r="E437" s="105"/>
    </row>
    <row r="438" ht="12.75">
      <c r="E438" s="105"/>
    </row>
    <row r="439" ht="12.75">
      <c r="E439" s="105"/>
    </row>
    <row r="440" ht="12.75">
      <c r="E440" s="105"/>
    </row>
    <row r="441" ht="12.75">
      <c r="E441" s="105"/>
    </row>
    <row r="442" ht="12.75">
      <c r="E442" s="105"/>
    </row>
    <row r="443" ht="12.75">
      <c r="E443" s="105"/>
    </row>
    <row r="444" ht="12.75">
      <c r="E444" s="105"/>
    </row>
    <row r="445" ht="12.75">
      <c r="E445" s="105"/>
    </row>
    <row r="446" ht="12.75">
      <c r="E446" s="105"/>
    </row>
    <row r="447" ht="12.75">
      <c r="E447" s="105"/>
    </row>
    <row r="448" ht="12.75">
      <c r="E448" s="105"/>
    </row>
    <row r="449" ht="12.75">
      <c r="E449" s="105"/>
    </row>
    <row r="450" ht="12.75">
      <c r="E450" s="105"/>
    </row>
    <row r="451" ht="12.75">
      <c r="E451" s="105"/>
    </row>
    <row r="452" ht="12.75">
      <c r="E452" s="105"/>
    </row>
    <row r="453" ht="12.75">
      <c r="E453" s="105"/>
    </row>
    <row r="454" ht="12.75">
      <c r="E454" s="105"/>
    </row>
    <row r="455" ht="12.75">
      <c r="E455" s="105"/>
    </row>
    <row r="456" ht="12.75">
      <c r="E456" s="105"/>
    </row>
    <row r="457" ht="12.75">
      <c r="E457" s="105"/>
    </row>
    <row r="458" ht="12.75">
      <c r="E458" s="105"/>
    </row>
    <row r="459" ht="12.75">
      <c r="E459" s="105"/>
    </row>
    <row r="460" ht="12.75">
      <c r="E460" s="105"/>
    </row>
    <row r="461" ht="12.75">
      <c r="E461" s="105"/>
    </row>
    <row r="462" ht="12.75">
      <c r="E462" s="105"/>
    </row>
    <row r="463" ht="12.75">
      <c r="E463" s="105"/>
    </row>
    <row r="464" ht="12.75">
      <c r="E464" s="105"/>
    </row>
    <row r="465" ht="12.75">
      <c r="E465" s="105"/>
    </row>
    <row r="466" ht="12.75">
      <c r="E466" s="105"/>
    </row>
    <row r="467" ht="12.75">
      <c r="E467" s="105"/>
    </row>
    <row r="468" ht="12.75">
      <c r="E468" s="105"/>
    </row>
    <row r="469" ht="12.75">
      <c r="E469" s="105"/>
    </row>
    <row r="470" ht="12.75">
      <c r="E470" s="105"/>
    </row>
    <row r="471" ht="12.75">
      <c r="E471" s="105"/>
    </row>
    <row r="472" ht="12.75">
      <c r="E472" s="105"/>
    </row>
  </sheetData>
  <mergeCells count="8">
    <mergeCell ref="B59:B60"/>
    <mergeCell ref="C59:C60"/>
    <mergeCell ref="D59:D60"/>
    <mergeCell ref="E59:E60"/>
    <mergeCell ref="B4:B5"/>
    <mergeCell ref="C4:C5"/>
    <mergeCell ref="D4:D5"/>
    <mergeCell ref="E4:E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76"/>
  <sheetViews>
    <sheetView workbookViewId="0" topLeftCell="A94">
      <selection activeCell="G119" sqref="G119"/>
    </sheetView>
  </sheetViews>
  <sheetFormatPr defaultColWidth="9.140625" defaultRowHeight="12.75"/>
  <cols>
    <col min="1" max="1" width="4.57421875" style="105" customWidth="1"/>
    <col min="2" max="2" width="21.421875" style="105" customWidth="1"/>
    <col min="3" max="3" width="13.7109375" style="105" customWidth="1"/>
    <col min="4" max="4" width="9.7109375" style="105" customWidth="1"/>
    <col min="5" max="16384" width="9.140625" style="105" customWidth="1"/>
  </cols>
  <sheetData>
    <row r="1" spans="1:2" s="109" customFormat="1" ht="14.25">
      <c r="A1" s="108" t="s">
        <v>179</v>
      </c>
      <c r="B1"/>
    </row>
    <row r="2" spans="1:2" s="109" customFormat="1" ht="14.25" customHeight="1">
      <c r="A2" s="110" t="s">
        <v>180</v>
      </c>
      <c r="B2"/>
    </row>
    <row r="3" spans="1:2" s="109" customFormat="1" ht="14.25" customHeight="1">
      <c r="A3" s="110"/>
      <c r="B3"/>
    </row>
    <row r="4" spans="1:5" s="109" customFormat="1" ht="14.25" customHeight="1">
      <c r="A4" s="81" t="s">
        <v>318</v>
      </c>
      <c r="B4"/>
      <c r="D4" s="1" t="s">
        <v>181</v>
      </c>
      <c r="E4" s="41" t="s">
        <v>260</v>
      </c>
    </row>
    <row r="5" spans="1:5" ht="12.75" customHeight="1">
      <c r="A5" s="181" t="s">
        <v>182</v>
      </c>
      <c r="B5" s="193" t="s">
        <v>183</v>
      </c>
      <c r="C5" s="196" t="s">
        <v>184</v>
      </c>
      <c r="D5" s="187" t="s">
        <v>319</v>
      </c>
      <c r="E5" s="187" t="s">
        <v>186</v>
      </c>
    </row>
    <row r="6" spans="1:5" ht="24.75" customHeight="1">
      <c r="A6" s="192"/>
      <c r="B6" s="194"/>
      <c r="C6" s="197"/>
      <c r="D6" s="191"/>
      <c r="E6" s="191"/>
    </row>
    <row r="7" spans="1:5" s="111" customFormat="1" ht="15.75" customHeight="1">
      <c r="A7" s="180"/>
      <c r="B7" s="195"/>
      <c r="C7" s="198"/>
      <c r="D7" s="188"/>
      <c r="E7" s="188"/>
    </row>
    <row r="8" spans="1:5" s="111" customFormat="1" ht="12.75">
      <c r="A8" s="112"/>
      <c r="B8" s="113" t="s">
        <v>84</v>
      </c>
      <c r="C8" s="85">
        <v>351553</v>
      </c>
      <c r="D8" s="75">
        <v>5389180</v>
      </c>
      <c r="E8" s="114">
        <v>6.523311524202198</v>
      </c>
    </row>
    <row r="9" spans="1:5" ht="12.75">
      <c r="A9" s="115">
        <v>1</v>
      </c>
      <c r="B9" s="91" t="s">
        <v>141</v>
      </c>
      <c r="C9" s="69">
        <v>18369</v>
      </c>
      <c r="D9" s="69">
        <v>82648</v>
      </c>
      <c r="E9" s="116">
        <v>22.225583196205594</v>
      </c>
    </row>
    <row r="10" spans="1:5" ht="12.75">
      <c r="A10" s="115">
        <v>2</v>
      </c>
      <c r="B10" s="91" t="s">
        <v>140</v>
      </c>
      <c r="C10" s="91">
        <v>8450</v>
      </c>
      <c r="D10" s="69">
        <v>40563</v>
      </c>
      <c r="E10" s="116">
        <v>20.8317925202771</v>
      </c>
    </row>
    <row r="11" spans="1:5" ht="12.75">
      <c r="A11" s="115">
        <v>3</v>
      </c>
      <c r="B11" s="91" t="s">
        <v>168</v>
      </c>
      <c r="C11" s="91">
        <v>10913</v>
      </c>
      <c r="D11" s="118">
        <v>62038</v>
      </c>
      <c r="E11" s="116">
        <v>17.590831425900255</v>
      </c>
    </row>
    <row r="12" spans="1:5" ht="12.75">
      <c r="A12" s="115">
        <v>4</v>
      </c>
      <c r="B12" s="91" t="s">
        <v>149</v>
      </c>
      <c r="C12" s="117">
        <v>11527</v>
      </c>
      <c r="D12" s="69">
        <v>65689</v>
      </c>
      <c r="E12" s="116">
        <v>17.547839059812144</v>
      </c>
    </row>
    <row r="13" spans="1:5" ht="12.75">
      <c r="A13" s="115">
        <v>5</v>
      </c>
      <c r="B13" s="91" t="s">
        <v>171</v>
      </c>
      <c r="C13" s="91">
        <v>17724</v>
      </c>
      <c r="D13" s="118">
        <v>104633</v>
      </c>
      <c r="E13" s="116">
        <v>16.93920656007187</v>
      </c>
    </row>
    <row r="14" spans="1:5" ht="12.75">
      <c r="A14" s="115">
        <v>6</v>
      </c>
      <c r="B14" s="91" t="s">
        <v>142</v>
      </c>
      <c r="C14" s="117">
        <v>7346</v>
      </c>
      <c r="D14" s="69">
        <v>46355</v>
      </c>
      <c r="E14" s="116">
        <v>15.847265667134074</v>
      </c>
    </row>
    <row r="15" spans="1:5" ht="12.75">
      <c r="A15" s="115">
        <v>7</v>
      </c>
      <c r="B15" s="91" t="s">
        <v>154</v>
      </c>
      <c r="C15" s="91">
        <v>8347</v>
      </c>
      <c r="D15" s="69">
        <v>55658</v>
      </c>
      <c r="E15" s="116">
        <v>14.996945632254125</v>
      </c>
    </row>
    <row r="16" spans="1:5" ht="12.75">
      <c r="A16" s="115">
        <v>8</v>
      </c>
      <c r="B16" s="91" t="s">
        <v>161</v>
      </c>
      <c r="C16" s="91">
        <v>4466</v>
      </c>
      <c r="D16" s="118">
        <v>30982</v>
      </c>
      <c r="E16" s="116">
        <v>14.414821509263442</v>
      </c>
    </row>
    <row r="17" spans="1:5" ht="12.75">
      <c r="A17" s="115">
        <v>9</v>
      </c>
      <c r="B17" s="91" t="s">
        <v>166</v>
      </c>
      <c r="C17" s="117">
        <v>15867</v>
      </c>
      <c r="D17" s="69">
        <v>110997</v>
      </c>
      <c r="E17" s="116">
        <v>14.294980945430957</v>
      </c>
    </row>
    <row r="18" spans="1:5" ht="12.75">
      <c r="A18" s="115">
        <v>10</v>
      </c>
      <c r="B18" s="91" t="s">
        <v>150</v>
      </c>
      <c r="C18" s="91">
        <v>4576</v>
      </c>
      <c r="D18" s="118">
        <v>32377</v>
      </c>
      <c r="E18" s="116">
        <v>14.133489823022515</v>
      </c>
    </row>
    <row r="19" spans="1:5" ht="12.75">
      <c r="A19" s="115">
        <v>11</v>
      </c>
      <c r="B19" s="91" t="s">
        <v>169</v>
      </c>
      <c r="C19" s="117">
        <v>3287</v>
      </c>
      <c r="D19" s="118">
        <v>23348</v>
      </c>
      <c r="E19" s="116">
        <v>14.078293643995202</v>
      </c>
    </row>
    <row r="20" spans="1:5" ht="12.75">
      <c r="A20" s="115">
        <v>12</v>
      </c>
      <c r="B20" s="91" t="s">
        <v>159</v>
      </c>
      <c r="C20" s="117">
        <v>10289</v>
      </c>
      <c r="D20" s="69">
        <v>77931</v>
      </c>
      <c r="E20" s="116">
        <v>13.202704956949097</v>
      </c>
    </row>
    <row r="21" spans="1:5" ht="12.75">
      <c r="A21" s="115">
        <v>13</v>
      </c>
      <c r="B21" s="91" t="s">
        <v>138</v>
      </c>
      <c r="C21" s="91">
        <v>9638</v>
      </c>
      <c r="D21" s="118">
        <v>73343</v>
      </c>
      <c r="E21" s="116">
        <v>13.140995050652416</v>
      </c>
    </row>
    <row r="22" spans="1:5" ht="12.75">
      <c r="A22" s="115">
        <v>14</v>
      </c>
      <c r="B22" s="91" t="s">
        <v>170</v>
      </c>
      <c r="C22" s="117">
        <v>12027</v>
      </c>
      <c r="D22" s="69">
        <v>95531</v>
      </c>
      <c r="E22" s="116">
        <v>12.589630591117022</v>
      </c>
    </row>
    <row r="23" spans="1:5" ht="12.75">
      <c r="A23" s="115">
        <v>15</v>
      </c>
      <c r="B23" s="91" t="s">
        <v>167</v>
      </c>
      <c r="C23" s="91">
        <v>12675</v>
      </c>
      <c r="D23" s="69">
        <v>109547</v>
      </c>
      <c r="E23" s="116">
        <v>11.570376185564186</v>
      </c>
    </row>
    <row r="24" spans="1:5" ht="12.75">
      <c r="A24" s="115">
        <v>16</v>
      </c>
      <c r="B24" s="91" t="s">
        <v>139</v>
      </c>
      <c r="C24" s="91">
        <v>2543</v>
      </c>
      <c r="D24" s="69">
        <v>22812</v>
      </c>
      <c r="E24" s="116">
        <v>11.147641592144486</v>
      </c>
    </row>
    <row r="25" spans="1:5" ht="12.75">
      <c r="A25" s="115">
        <v>17</v>
      </c>
      <c r="B25" s="91" t="s">
        <v>137</v>
      </c>
      <c r="C25" s="91">
        <v>2317</v>
      </c>
      <c r="D25" s="69">
        <v>22596</v>
      </c>
      <c r="E25" s="116">
        <v>10.254027261462205</v>
      </c>
    </row>
    <row r="26" spans="1:5" ht="12.75">
      <c r="A26" s="115">
        <v>18</v>
      </c>
      <c r="B26" s="91" t="s">
        <v>151</v>
      </c>
      <c r="C26" s="91">
        <v>1248</v>
      </c>
      <c r="D26" s="69">
        <v>12324</v>
      </c>
      <c r="E26" s="116">
        <v>10.126582278481013</v>
      </c>
    </row>
    <row r="27" spans="1:5" ht="12.75">
      <c r="A27" s="115">
        <v>19</v>
      </c>
      <c r="B27" s="91" t="s">
        <v>114</v>
      </c>
      <c r="C27" s="91">
        <v>11306</v>
      </c>
      <c r="D27" s="69">
        <v>118695</v>
      </c>
      <c r="E27" s="116">
        <v>9.525253801760815</v>
      </c>
    </row>
    <row r="28" spans="1:5" ht="12.75">
      <c r="A28" s="115">
        <v>20</v>
      </c>
      <c r="B28" s="91" t="s">
        <v>157</v>
      </c>
      <c r="C28" s="91">
        <v>1790</v>
      </c>
      <c r="D28" s="69">
        <v>20862</v>
      </c>
      <c r="E28" s="116">
        <v>8.580193653532739</v>
      </c>
    </row>
    <row r="29" spans="1:5" ht="12.75">
      <c r="A29" s="115">
        <v>21</v>
      </c>
      <c r="B29" s="91" t="s">
        <v>158</v>
      </c>
      <c r="C29" s="91">
        <v>2854</v>
      </c>
      <c r="D29" s="69">
        <v>33407</v>
      </c>
      <c r="E29" s="116">
        <v>8.543119705450954</v>
      </c>
    </row>
    <row r="30" spans="1:5" ht="12" customHeight="1">
      <c r="A30" s="115">
        <v>22</v>
      </c>
      <c r="B30" s="91" t="s">
        <v>147</v>
      </c>
      <c r="C30" s="91">
        <v>6422</v>
      </c>
      <c r="D30" s="69">
        <v>76543</v>
      </c>
      <c r="E30" s="116">
        <v>8.390055263054753</v>
      </c>
    </row>
    <row r="31" spans="1:5" ht="12.75" customHeight="1">
      <c r="A31" s="115">
        <v>23</v>
      </c>
      <c r="B31" s="91" t="s">
        <v>153</v>
      </c>
      <c r="C31" s="91">
        <v>13238</v>
      </c>
      <c r="D31" s="69">
        <v>164331</v>
      </c>
      <c r="E31" s="116">
        <v>8.055692474335336</v>
      </c>
    </row>
    <row r="32" spans="1:5" ht="12.75">
      <c r="A32" s="115">
        <v>24</v>
      </c>
      <c r="B32" s="91" t="s">
        <v>156</v>
      </c>
      <c r="C32" s="91">
        <v>4141</v>
      </c>
      <c r="D32" s="69">
        <v>51539</v>
      </c>
      <c r="E32" s="116">
        <v>8.034692174857874</v>
      </c>
    </row>
    <row r="33" spans="1:5" ht="12.75">
      <c r="A33" s="115">
        <v>25</v>
      </c>
      <c r="B33" s="91" t="s">
        <v>134</v>
      </c>
      <c r="C33" s="91">
        <v>1334</v>
      </c>
      <c r="D33" s="69">
        <v>16937</v>
      </c>
      <c r="E33" s="116">
        <v>7.876247269292082</v>
      </c>
    </row>
    <row r="34" spans="1:5" ht="12.75">
      <c r="A34" s="115">
        <v>26</v>
      </c>
      <c r="B34" s="91" t="s">
        <v>135</v>
      </c>
      <c r="C34" s="91">
        <v>5038</v>
      </c>
      <c r="D34" s="118">
        <v>64881</v>
      </c>
      <c r="E34" s="116">
        <v>7.764985126616421</v>
      </c>
    </row>
    <row r="35" spans="1:5" ht="12.75">
      <c r="A35" s="115">
        <v>27</v>
      </c>
      <c r="B35" s="91" t="s">
        <v>117</v>
      </c>
      <c r="C35" s="117">
        <v>4105</v>
      </c>
      <c r="D35" s="69">
        <v>54196</v>
      </c>
      <c r="E35" s="116">
        <v>7.574359731345487</v>
      </c>
    </row>
    <row r="36" spans="1:5" ht="12.75">
      <c r="A36" s="115">
        <v>28</v>
      </c>
      <c r="B36" s="91" t="s">
        <v>144</v>
      </c>
      <c r="C36" s="91">
        <v>1988</v>
      </c>
      <c r="D36" s="69">
        <v>27266</v>
      </c>
      <c r="E36" s="116">
        <v>7.291131812513753</v>
      </c>
    </row>
    <row r="37" spans="1:5" ht="12.75">
      <c r="A37" s="115">
        <v>29</v>
      </c>
      <c r="B37" s="91" t="s">
        <v>155</v>
      </c>
      <c r="C37" s="91">
        <v>2794</v>
      </c>
      <c r="D37" s="69">
        <v>39090</v>
      </c>
      <c r="E37" s="116">
        <v>7.147608083908928</v>
      </c>
    </row>
    <row r="38" spans="1:5" ht="12.75">
      <c r="A38" s="115">
        <v>30</v>
      </c>
      <c r="B38" s="91" t="s">
        <v>163</v>
      </c>
      <c r="C38" s="91">
        <v>5713</v>
      </c>
      <c r="D38" s="118">
        <v>80256</v>
      </c>
      <c r="E38" s="116">
        <v>7.118470893141946</v>
      </c>
    </row>
    <row r="39" spans="1:5" ht="12.75">
      <c r="A39" s="115">
        <v>31</v>
      </c>
      <c r="B39" s="91" t="s">
        <v>136</v>
      </c>
      <c r="C39" s="117">
        <v>2334</v>
      </c>
      <c r="D39" s="69">
        <v>33070</v>
      </c>
      <c r="E39" s="116">
        <v>7.057756274569097</v>
      </c>
    </row>
    <row r="40" spans="1:5" ht="12.75">
      <c r="A40" s="115">
        <v>32</v>
      </c>
      <c r="B40" s="91" t="s">
        <v>116</v>
      </c>
      <c r="C40" s="91">
        <v>9962</v>
      </c>
      <c r="D40" s="69">
        <v>147703</v>
      </c>
      <c r="E40" s="116">
        <v>6.744615884579189</v>
      </c>
    </row>
    <row r="41" spans="1:5" ht="12.75">
      <c r="A41" s="115">
        <v>33</v>
      </c>
      <c r="B41" s="91" t="s">
        <v>165</v>
      </c>
      <c r="C41" s="91">
        <v>3755</v>
      </c>
      <c r="D41" s="69">
        <v>56420</v>
      </c>
      <c r="E41" s="116">
        <v>6.655441332860687</v>
      </c>
    </row>
    <row r="42" spans="1:5" ht="12.75">
      <c r="A42" s="115">
        <v>34</v>
      </c>
      <c r="B42" s="91" t="s">
        <v>152</v>
      </c>
      <c r="C42" s="91">
        <v>6914</v>
      </c>
      <c r="D42" s="69">
        <v>104326</v>
      </c>
      <c r="E42" s="116">
        <v>6.627302877518549</v>
      </c>
    </row>
    <row r="43" spans="1:5" ht="12.75">
      <c r="A43" s="115">
        <v>35</v>
      </c>
      <c r="B43" s="91" t="s">
        <v>145</v>
      </c>
      <c r="C43" s="91">
        <v>3149</v>
      </c>
      <c r="D43" s="69">
        <v>47836</v>
      </c>
      <c r="E43" s="116">
        <v>6.5829082699222345</v>
      </c>
    </row>
    <row r="44" spans="1:5" ht="12.75">
      <c r="A44" s="115">
        <v>36</v>
      </c>
      <c r="B44" s="91" t="s">
        <v>164</v>
      </c>
      <c r="C44" s="91">
        <v>1924</v>
      </c>
      <c r="D44" s="69">
        <v>30291</v>
      </c>
      <c r="E44" s="116">
        <v>6.351721633488496</v>
      </c>
    </row>
    <row r="45" spans="1:5" ht="12.75">
      <c r="A45" s="115">
        <v>37</v>
      </c>
      <c r="B45" s="91" t="s">
        <v>113</v>
      </c>
      <c r="C45" s="91">
        <v>6159</v>
      </c>
      <c r="D45" s="69">
        <v>107037</v>
      </c>
      <c r="E45" s="116">
        <v>5.754085036015583</v>
      </c>
    </row>
    <row r="46" spans="1:5" ht="12.75">
      <c r="A46" s="115">
        <v>38</v>
      </c>
      <c r="B46" s="91" t="s">
        <v>162</v>
      </c>
      <c r="C46" s="91">
        <v>3904</v>
      </c>
      <c r="D46" s="69">
        <v>67904</v>
      </c>
      <c r="E46" s="116">
        <v>5.749293119698398</v>
      </c>
    </row>
    <row r="47" spans="1:5" ht="12.75">
      <c r="A47" s="115">
        <v>39</v>
      </c>
      <c r="B47" s="91" t="s">
        <v>148</v>
      </c>
      <c r="C47" s="91">
        <v>3683</v>
      </c>
      <c r="D47" s="69">
        <v>64519</v>
      </c>
      <c r="E47" s="116">
        <v>5.708395976379052</v>
      </c>
    </row>
    <row r="48" spans="1:5" ht="12.75">
      <c r="A48" s="115">
        <v>40</v>
      </c>
      <c r="B48" s="91" t="s">
        <v>129</v>
      </c>
      <c r="C48" s="91">
        <v>888</v>
      </c>
      <c r="D48" s="69">
        <v>16720</v>
      </c>
      <c r="E48" s="116">
        <v>5.311004784688995</v>
      </c>
    </row>
    <row r="49" spans="1:5" ht="12.75">
      <c r="A49" s="115">
        <v>41</v>
      </c>
      <c r="B49" s="91" t="s">
        <v>143</v>
      </c>
      <c r="C49" s="91">
        <v>3421</v>
      </c>
      <c r="D49" s="69">
        <v>67626</v>
      </c>
      <c r="E49" s="116">
        <v>5.058705231715612</v>
      </c>
    </row>
    <row r="50" spans="1:5" ht="12.75">
      <c r="A50" s="115">
        <v>42</v>
      </c>
      <c r="B50" s="91" t="s">
        <v>96</v>
      </c>
      <c r="C50" s="91">
        <v>4803</v>
      </c>
      <c r="D50" s="69">
        <v>95004</v>
      </c>
      <c r="E50" s="116">
        <v>5.055576607300745</v>
      </c>
    </row>
    <row r="51" spans="1:5" ht="12.75" customHeight="1">
      <c r="A51" s="115">
        <v>43</v>
      </c>
      <c r="B51" s="91" t="s">
        <v>119</v>
      </c>
      <c r="C51" s="91">
        <v>2107</v>
      </c>
      <c r="D51" s="69">
        <v>43045</v>
      </c>
      <c r="E51" s="116">
        <v>4.89487745382739</v>
      </c>
    </row>
    <row r="52" spans="1:5" ht="12.75" customHeight="1">
      <c r="A52" s="115">
        <v>44</v>
      </c>
      <c r="B52" s="91" t="s">
        <v>128</v>
      </c>
      <c r="C52" s="91">
        <v>2829</v>
      </c>
      <c r="D52" s="69">
        <v>59067</v>
      </c>
      <c r="E52" s="116">
        <v>4.7894763573569</v>
      </c>
    </row>
    <row r="53" spans="1:5" s="111" customFormat="1" ht="12.75">
      <c r="A53" s="115">
        <v>45</v>
      </c>
      <c r="B53" s="91" t="s">
        <v>95</v>
      </c>
      <c r="C53" s="91">
        <v>5484</v>
      </c>
      <c r="D53" s="69">
        <v>114788</v>
      </c>
      <c r="E53" s="116">
        <v>4.777502874864969</v>
      </c>
    </row>
    <row r="54" spans="1:5" ht="12.75">
      <c r="A54" s="119">
        <v>46</v>
      </c>
      <c r="B54" s="97" t="s">
        <v>125</v>
      </c>
      <c r="C54" s="97">
        <v>3412</v>
      </c>
      <c r="D54" s="88">
        <v>73418</v>
      </c>
      <c r="E54" s="120">
        <v>4.647361682421205</v>
      </c>
    </row>
    <row r="55" spans="1:5" ht="12.75">
      <c r="A55" s="121"/>
      <c r="B55" s="99"/>
      <c r="C55" s="99"/>
      <c r="D55" s="98"/>
      <c r="E55" s="122"/>
    </row>
    <row r="56" spans="1:5" ht="12.75">
      <c r="A56" s="121"/>
      <c r="B56" s="99"/>
      <c r="C56" s="99"/>
      <c r="D56" s="98"/>
      <c r="E56" s="122"/>
    </row>
    <row r="57" spans="1:5" ht="12.75">
      <c r="A57" s="121"/>
      <c r="B57" s="99"/>
      <c r="C57" s="99"/>
      <c r="D57" s="99">
        <v>28</v>
      </c>
      <c r="E57" s="122"/>
    </row>
    <row r="58" spans="1:2" s="109" customFormat="1" ht="14.25">
      <c r="A58" s="108" t="s">
        <v>179</v>
      </c>
      <c r="B58"/>
    </row>
    <row r="59" spans="1:2" s="109" customFormat="1" ht="14.25" customHeight="1">
      <c r="A59" s="110" t="s">
        <v>180</v>
      </c>
      <c r="B59"/>
    </row>
    <row r="60" spans="1:2" s="109" customFormat="1" ht="14.25" customHeight="1">
      <c r="A60" s="110"/>
      <c r="B60"/>
    </row>
    <row r="61" spans="1:5" s="109" customFormat="1" ht="14.25" customHeight="1">
      <c r="A61" s="81" t="s">
        <v>318</v>
      </c>
      <c r="B61"/>
      <c r="E61" s="41" t="s">
        <v>259</v>
      </c>
    </row>
    <row r="62" spans="1:5" ht="12.75" customHeight="1">
      <c r="A62" s="181" t="s">
        <v>182</v>
      </c>
      <c r="B62" s="193" t="s">
        <v>183</v>
      </c>
      <c r="C62" s="196" t="s">
        <v>184</v>
      </c>
      <c r="D62" s="187" t="s">
        <v>185</v>
      </c>
      <c r="E62" s="187" t="s">
        <v>186</v>
      </c>
    </row>
    <row r="63" spans="1:5" ht="24.75" customHeight="1">
      <c r="A63" s="192"/>
      <c r="B63" s="194"/>
      <c r="C63" s="197"/>
      <c r="D63" s="191"/>
      <c r="E63" s="191"/>
    </row>
    <row r="64" spans="1:5" s="111" customFormat="1" ht="15.75" customHeight="1">
      <c r="A64" s="180"/>
      <c r="B64" s="195"/>
      <c r="C64" s="198"/>
      <c r="D64" s="188"/>
      <c r="E64" s="188"/>
    </row>
    <row r="65" spans="1:5" ht="12.75" customHeight="1">
      <c r="A65" s="123">
        <v>47</v>
      </c>
      <c r="B65" s="91" t="s">
        <v>124</v>
      </c>
      <c r="C65" s="91">
        <v>1566</v>
      </c>
      <c r="D65" s="69">
        <v>33950</v>
      </c>
      <c r="E65" s="116">
        <v>4.612665684830633</v>
      </c>
    </row>
    <row r="66" spans="1:5" ht="12.75" customHeight="1">
      <c r="A66" s="115">
        <v>48</v>
      </c>
      <c r="B66" s="91" t="s">
        <v>100</v>
      </c>
      <c r="C66" s="91">
        <v>2173</v>
      </c>
      <c r="D66" s="69">
        <v>47247</v>
      </c>
      <c r="E66" s="116">
        <v>4.5992338137871185</v>
      </c>
    </row>
    <row r="67" spans="1:5" s="111" customFormat="1" ht="12.75">
      <c r="A67" s="115">
        <v>49</v>
      </c>
      <c r="B67" s="91" t="s">
        <v>107</v>
      </c>
      <c r="C67" s="91">
        <v>2130</v>
      </c>
      <c r="D67" s="69">
        <v>47454</v>
      </c>
      <c r="E67" s="116">
        <v>4.488557339739537</v>
      </c>
    </row>
    <row r="68" spans="1:5" ht="12.75">
      <c r="A68" s="115">
        <v>50</v>
      </c>
      <c r="B68" s="91" t="s">
        <v>123</v>
      </c>
      <c r="C68" s="91">
        <v>1757</v>
      </c>
      <c r="D68" s="69">
        <v>39453</v>
      </c>
      <c r="E68" s="116">
        <v>4.453400248396826</v>
      </c>
    </row>
    <row r="69" spans="1:5" ht="12.75">
      <c r="A69" s="115">
        <v>51</v>
      </c>
      <c r="B69" s="91" t="s">
        <v>115</v>
      </c>
      <c r="C69" s="91">
        <v>6971</v>
      </c>
      <c r="D69" s="69">
        <v>163768</v>
      </c>
      <c r="E69" s="116">
        <v>4.256631332128377</v>
      </c>
    </row>
    <row r="70" spans="1:5" ht="12.75">
      <c r="A70" s="115">
        <v>52</v>
      </c>
      <c r="B70" s="91" t="s">
        <v>97</v>
      </c>
      <c r="C70" s="91">
        <v>1824</v>
      </c>
      <c r="D70" s="69">
        <v>45335</v>
      </c>
      <c r="E70" s="116">
        <v>4.023381493327451</v>
      </c>
    </row>
    <row r="71" spans="1:5" ht="12.75">
      <c r="A71" s="115">
        <v>53</v>
      </c>
      <c r="B71" s="91" t="s">
        <v>121</v>
      </c>
      <c r="C71" s="91">
        <v>1177</v>
      </c>
      <c r="D71" s="69">
        <v>30925</v>
      </c>
      <c r="E71" s="116">
        <v>3.8059822150363782</v>
      </c>
    </row>
    <row r="72" spans="1:5" ht="12.75">
      <c r="A72" s="115">
        <v>54</v>
      </c>
      <c r="B72" s="91" t="s">
        <v>118</v>
      </c>
      <c r="C72" s="91">
        <v>2764</v>
      </c>
      <c r="D72" s="69">
        <v>74054</v>
      </c>
      <c r="E72" s="116">
        <v>3.7324114835120317</v>
      </c>
    </row>
    <row r="73" spans="1:5" ht="12.75">
      <c r="A73" s="115">
        <v>55</v>
      </c>
      <c r="B73" s="91" t="s">
        <v>126</v>
      </c>
      <c r="C73" s="91">
        <v>3639</v>
      </c>
      <c r="D73" s="69">
        <v>97608</v>
      </c>
      <c r="E73" s="116">
        <v>3.72817801819523</v>
      </c>
    </row>
    <row r="74" spans="1:5" ht="12.75">
      <c r="A74" s="115">
        <v>56</v>
      </c>
      <c r="B74" s="91" t="s">
        <v>99</v>
      </c>
      <c r="C74" s="91">
        <v>2178</v>
      </c>
      <c r="D74" s="69">
        <v>60793</v>
      </c>
      <c r="E74" s="116">
        <v>3.58264931817808</v>
      </c>
    </row>
    <row r="75" spans="1:5" ht="12.75">
      <c r="A75" s="115">
        <v>57</v>
      </c>
      <c r="B75" s="91" t="s">
        <v>103</v>
      </c>
      <c r="C75" s="91">
        <v>1366</v>
      </c>
      <c r="D75" s="69">
        <v>38190</v>
      </c>
      <c r="E75" s="116">
        <v>3.576852579209217</v>
      </c>
    </row>
    <row r="76" spans="1:5" ht="12.75">
      <c r="A76" s="115">
        <v>58</v>
      </c>
      <c r="B76" s="91" t="s">
        <v>127</v>
      </c>
      <c r="C76" s="91">
        <v>1872</v>
      </c>
      <c r="D76" s="69">
        <v>57816</v>
      </c>
      <c r="E76" s="116">
        <v>3.23785803237858</v>
      </c>
    </row>
    <row r="77" spans="1:5" ht="12.75">
      <c r="A77" s="115">
        <v>59</v>
      </c>
      <c r="B77" s="91" t="s">
        <v>122</v>
      </c>
      <c r="C77" s="91">
        <v>2824</v>
      </c>
      <c r="D77" s="69">
        <v>92791</v>
      </c>
      <c r="E77" s="116">
        <v>3.0433986054682025</v>
      </c>
    </row>
    <row r="78" spans="1:5" ht="12.75">
      <c r="A78" s="115">
        <v>60</v>
      </c>
      <c r="B78" s="91" t="s">
        <v>91</v>
      </c>
      <c r="C78" s="91">
        <v>1910</v>
      </c>
      <c r="D78" s="69">
        <v>66353</v>
      </c>
      <c r="E78" s="116">
        <v>2.878543547390472</v>
      </c>
    </row>
    <row r="79" spans="1:5" ht="12.75">
      <c r="A79" s="115">
        <v>61</v>
      </c>
      <c r="B79" s="91" t="s">
        <v>98</v>
      </c>
      <c r="C79" s="91">
        <v>1837</v>
      </c>
      <c r="D79" s="69">
        <v>64019</v>
      </c>
      <c r="E79" s="116">
        <v>2.8694606288758027</v>
      </c>
    </row>
    <row r="80" spans="1:5" ht="12.75">
      <c r="A80" s="115">
        <v>62</v>
      </c>
      <c r="B80" s="91" t="s">
        <v>104</v>
      </c>
      <c r="C80" s="91">
        <v>1731</v>
      </c>
      <c r="D80" s="69">
        <v>61251</v>
      </c>
      <c r="E80" s="116">
        <v>2.8260763089582213</v>
      </c>
    </row>
    <row r="81" spans="1:5" ht="12.75">
      <c r="A81" s="115">
        <v>63</v>
      </c>
      <c r="B81" s="91" t="s">
        <v>109</v>
      </c>
      <c r="C81" s="91">
        <v>3914</v>
      </c>
      <c r="D81" s="69">
        <v>139238</v>
      </c>
      <c r="E81" s="116">
        <v>2.8110142346198597</v>
      </c>
    </row>
    <row r="82" spans="1:5" ht="12.75">
      <c r="A82" s="115">
        <v>64</v>
      </c>
      <c r="B82" s="91" t="s">
        <v>108</v>
      </c>
      <c r="C82" s="91">
        <v>1795</v>
      </c>
      <c r="D82" s="69">
        <v>64549</v>
      </c>
      <c r="E82" s="116">
        <v>2.7808331655021767</v>
      </c>
    </row>
    <row r="83" spans="1:5" ht="12.75">
      <c r="A83" s="115">
        <v>65</v>
      </c>
      <c r="B83" s="91" t="s">
        <v>101</v>
      </c>
      <c r="C83" s="91">
        <v>3475</v>
      </c>
      <c r="D83" s="69">
        <v>126986</v>
      </c>
      <c r="E83" s="116">
        <v>2.7365221362984897</v>
      </c>
    </row>
    <row r="84" spans="1:5" ht="12.75">
      <c r="A84" s="115">
        <v>66</v>
      </c>
      <c r="B84" s="91" t="s">
        <v>130</v>
      </c>
      <c r="C84" s="91">
        <v>967</v>
      </c>
      <c r="D84" s="69">
        <v>35608</v>
      </c>
      <c r="E84" s="116">
        <v>2.715681869242867</v>
      </c>
    </row>
    <row r="85" spans="1:5" ht="12.75">
      <c r="A85" s="115">
        <v>67</v>
      </c>
      <c r="B85" s="91" t="s">
        <v>133</v>
      </c>
      <c r="C85" s="91">
        <v>3001</v>
      </c>
      <c r="D85" s="69">
        <v>111186</v>
      </c>
      <c r="E85" s="116">
        <v>2.699080819527638</v>
      </c>
    </row>
    <row r="86" spans="1:5" ht="12.75">
      <c r="A86" s="115">
        <v>68</v>
      </c>
      <c r="B86" s="91" t="s">
        <v>131</v>
      </c>
      <c r="C86" s="91">
        <v>4010</v>
      </c>
      <c r="D86" s="69">
        <v>157407</v>
      </c>
      <c r="E86" s="116">
        <v>2.5475360053873084</v>
      </c>
    </row>
    <row r="87" spans="1:5" ht="12.75">
      <c r="A87" s="115">
        <v>69</v>
      </c>
      <c r="B87" s="91" t="s">
        <v>105</v>
      </c>
      <c r="C87" s="91">
        <v>719</v>
      </c>
      <c r="D87" s="69">
        <v>28376</v>
      </c>
      <c r="E87" s="116">
        <v>2.5338314068226673</v>
      </c>
    </row>
    <row r="88" spans="1:5" ht="12.75">
      <c r="A88" s="115">
        <v>70</v>
      </c>
      <c r="B88" s="91" t="s">
        <v>106</v>
      </c>
      <c r="C88" s="91">
        <v>1363</v>
      </c>
      <c r="D88" s="69">
        <v>62966</v>
      </c>
      <c r="E88" s="116">
        <v>2.164660292856462</v>
      </c>
    </row>
    <row r="89" spans="1:5" ht="12.75">
      <c r="A89" s="115">
        <v>71</v>
      </c>
      <c r="B89" s="91" t="s">
        <v>110</v>
      </c>
      <c r="C89" s="91">
        <v>713</v>
      </c>
      <c r="D89" s="69">
        <v>45601</v>
      </c>
      <c r="E89" s="116">
        <v>1.563562202583277</v>
      </c>
    </row>
    <row r="90" spans="1:5" ht="12.75">
      <c r="A90" s="115">
        <v>72</v>
      </c>
      <c r="B90" s="91" t="s">
        <v>111</v>
      </c>
      <c r="C90" s="91">
        <v>1537</v>
      </c>
      <c r="D90" s="69">
        <v>112761</v>
      </c>
      <c r="E90" s="116">
        <v>1.3630599232003973</v>
      </c>
    </row>
    <row r="91" spans="1:5" ht="12.75">
      <c r="A91" s="115">
        <v>73</v>
      </c>
      <c r="B91" s="91" t="s">
        <v>87</v>
      </c>
      <c r="C91" s="91">
        <v>1377</v>
      </c>
      <c r="D91" s="69">
        <v>108647</v>
      </c>
      <c r="E91" s="116">
        <v>1.267407291503677</v>
      </c>
    </row>
    <row r="92" spans="1:5" ht="12.75" customHeight="1">
      <c r="A92" s="115">
        <v>74</v>
      </c>
      <c r="B92" s="91" t="s">
        <v>92</v>
      </c>
      <c r="C92" s="91">
        <v>674</v>
      </c>
      <c r="D92" s="69">
        <v>55939</v>
      </c>
      <c r="E92" s="116">
        <v>1.2048838913816835</v>
      </c>
    </row>
    <row r="93" spans="1:5" ht="12.75" customHeight="1">
      <c r="A93" s="115">
        <v>75</v>
      </c>
      <c r="B93" s="91" t="s">
        <v>86</v>
      </c>
      <c r="C93" s="91">
        <v>483</v>
      </c>
      <c r="D93" s="69">
        <v>42241</v>
      </c>
      <c r="E93" s="116">
        <v>1.1434388390426364</v>
      </c>
    </row>
    <row r="94" spans="1:5" ht="12.75" customHeight="1">
      <c r="A94" s="115">
        <v>76</v>
      </c>
      <c r="B94" s="91" t="s">
        <v>93</v>
      </c>
      <c r="C94" s="91">
        <v>546</v>
      </c>
      <c r="D94" s="69">
        <v>55948</v>
      </c>
      <c r="E94" s="116">
        <v>0.9759061986129978</v>
      </c>
    </row>
    <row r="95" spans="1:5" ht="12.75" customHeight="1">
      <c r="A95" s="115">
        <v>77</v>
      </c>
      <c r="B95" s="91" t="s">
        <v>90</v>
      </c>
      <c r="C95" s="91">
        <v>1087</v>
      </c>
      <c r="D95" s="69">
        <v>119171</v>
      </c>
      <c r="E95" s="116">
        <v>0.9121346636346092</v>
      </c>
    </row>
    <row r="96" spans="1:5" s="111" customFormat="1" ht="12.75">
      <c r="A96" s="115">
        <v>78</v>
      </c>
      <c r="B96" s="91" t="s">
        <v>88</v>
      </c>
      <c r="C96" s="91">
        <v>495</v>
      </c>
      <c r="D96" s="69">
        <v>61728</v>
      </c>
      <c r="E96" s="116">
        <v>0.8019051321928461</v>
      </c>
    </row>
    <row r="97" spans="1:5" ht="12.75">
      <c r="A97" s="119">
        <v>79</v>
      </c>
      <c r="B97" s="97" t="s">
        <v>89</v>
      </c>
      <c r="C97" s="97">
        <v>618</v>
      </c>
      <c r="D97" s="88">
        <v>93672</v>
      </c>
      <c r="E97" s="120">
        <v>0.6597489110940302</v>
      </c>
    </row>
    <row r="98" spans="1:5" ht="12.75" customHeight="1">
      <c r="A98" s="81"/>
      <c r="B98"/>
      <c r="C98" s="109"/>
      <c r="D98" s="1"/>
      <c r="E98" s="109"/>
    </row>
    <row r="99" spans="1:5" ht="12.75" customHeight="1">
      <c r="A99" s="81"/>
      <c r="B99"/>
      <c r="C99" s="109"/>
      <c r="D99" s="1"/>
      <c r="E99" s="124" t="s">
        <v>187</v>
      </c>
    </row>
    <row r="100" spans="1:5" ht="12.75" customHeight="1">
      <c r="A100" s="181" t="s">
        <v>182</v>
      </c>
      <c r="B100" s="193" t="s">
        <v>183</v>
      </c>
      <c r="C100" s="196" t="s">
        <v>184</v>
      </c>
      <c r="D100" s="187" t="s">
        <v>188</v>
      </c>
      <c r="E100" s="187" t="s">
        <v>186</v>
      </c>
    </row>
    <row r="101" spans="1:5" ht="24.75" customHeight="1">
      <c r="A101" s="192"/>
      <c r="B101" s="194"/>
      <c r="C101" s="197"/>
      <c r="D101" s="191"/>
      <c r="E101" s="191"/>
    </row>
    <row r="102" spans="1:5" s="111" customFormat="1" ht="15.75" customHeight="1">
      <c r="A102" s="180"/>
      <c r="B102" s="195"/>
      <c r="C102" s="198"/>
      <c r="D102" s="188"/>
      <c r="E102" s="188"/>
    </row>
    <row r="103" spans="1:7" s="111" customFormat="1" ht="12.75">
      <c r="A103" s="112"/>
      <c r="B103" s="113" t="s">
        <v>84</v>
      </c>
      <c r="C103" s="113">
        <v>351553</v>
      </c>
      <c r="D103" s="75">
        <v>5389180</v>
      </c>
      <c r="E103" s="114">
        <v>6.523311524202198</v>
      </c>
      <c r="G103" s="199">
        <f>6.59-E103</f>
        <v>0.06668847579780213</v>
      </c>
    </row>
    <row r="104" spans="1:5" ht="12.75">
      <c r="A104" s="125">
        <v>1</v>
      </c>
      <c r="B104" s="91" t="s">
        <v>160</v>
      </c>
      <c r="C104" s="91">
        <v>92255</v>
      </c>
      <c r="D104" s="91">
        <v>771947</v>
      </c>
      <c r="E104" s="126">
        <v>11.9509500004534</v>
      </c>
    </row>
    <row r="105" spans="1:5" ht="12.75">
      <c r="A105" s="117">
        <v>16</v>
      </c>
      <c r="B105" s="91" t="s">
        <v>132</v>
      </c>
      <c r="C105" s="91">
        <v>68928</v>
      </c>
      <c r="D105" s="91">
        <v>657119</v>
      </c>
      <c r="E105" s="126">
        <v>10.489424289968788</v>
      </c>
    </row>
    <row r="106" spans="1:5" ht="12.75">
      <c r="A106" s="117">
        <v>20</v>
      </c>
      <c r="B106" s="91" t="s">
        <v>146</v>
      </c>
      <c r="C106" s="91">
        <v>77823</v>
      </c>
      <c r="D106" s="91">
        <v>798596</v>
      </c>
      <c r="E106" s="126">
        <v>9.744977435399125</v>
      </c>
    </row>
    <row r="107" spans="1:5" ht="12.75">
      <c r="A107" s="117">
        <v>23</v>
      </c>
      <c r="B107" s="91" t="s">
        <v>112</v>
      </c>
      <c r="C107" s="91">
        <v>43374</v>
      </c>
      <c r="D107" s="91">
        <v>708498</v>
      </c>
      <c r="E107" s="126">
        <v>6.121965058475818</v>
      </c>
    </row>
    <row r="108" spans="1:5" ht="12.75">
      <c r="A108" s="117">
        <v>41</v>
      </c>
      <c r="B108" s="91" t="s">
        <v>94</v>
      </c>
      <c r="C108" s="91">
        <v>21774</v>
      </c>
      <c r="D108" s="91">
        <v>554172</v>
      </c>
      <c r="E108" s="126">
        <v>3.929105043199584</v>
      </c>
    </row>
    <row r="109" spans="1:5" ht="12.75">
      <c r="A109" s="117">
        <v>59</v>
      </c>
      <c r="B109" s="91" t="s">
        <v>120</v>
      </c>
      <c r="C109" s="91">
        <v>24941</v>
      </c>
      <c r="D109" s="91">
        <v>694763</v>
      </c>
      <c r="E109" s="126">
        <v>3.589857260677382</v>
      </c>
    </row>
    <row r="110" spans="1:5" ht="12.75">
      <c r="A110" s="117">
        <v>64</v>
      </c>
      <c r="B110" s="91" t="s">
        <v>102</v>
      </c>
      <c r="C110" s="91">
        <v>15268</v>
      </c>
      <c r="D110" s="91">
        <v>600386</v>
      </c>
      <c r="E110" s="126">
        <v>2.543030650281652</v>
      </c>
    </row>
    <row r="111" spans="1:5" ht="12.75">
      <c r="A111" s="127">
        <v>76</v>
      </c>
      <c r="B111" s="97" t="s">
        <v>85</v>
      </c>
      <c r="C111" s="97">
        <v>7190</v>
      </c>
      <c r="D111" s="97">
        <v>603699</v>
      </c>
      <c r="E111" s="128">
        <v>1.190990874591477</v>
      </c>
    </row>
    <row r="112" spans="1:5" ht="12.75">
      <c r="A112" s="129"/>
      <c r="D112" s="79"/>
      <c r="E112" s="130"/>
    </row>
    <row r="113" spans="1:4" ht="12.75">
      <c r="A113" s="129"/>
      <c r="D113" s="79">
        <v>29</v>
      </c>
    </row>
    <row r="114" spans="1:5" ht="12.75">
      <c r="A114" s="129"/>
      <c r="D114" s="79"/>
      <c r="E114" s="130"/>
    </row>
    <row r="115" spans="1:5" ht="12.75">
      <c r="A115" s="129"/>
      <c r="E115" s="130"/>
    </row>
    <row r="116" spans="1:5" ht="12.75">
      <c r="A116" s="129"/>
      <c r="D116" s="79"/>
      <c r="E116" s="130"/>
    </row>
    <row r="117" spans="1:5" ht="12.75">
      <c r="A117" s="129"/>
      <c r="D117" s="79"/>
      <c r="E117" s="130"/>
    </row>
    <row r="118" spans="1:5" ht="12.75">
      <c r="A118" s="129"/>
      <c r="D118" s="79"/>
      <c r="E118" s="130"/>
    </row>
    <row r="119" spans="1:5" ht="12.75">
      <c r="A119" s="129"/>
      <c r="D119" s="79"/>
      <c r="E119" s="130"/>
    </row>
    <row r="120" spans="1:5" ht="12.75">
      <c r="A120" s="129"/>
      <c r="D120" s="79"/>
      <c r="E120" s="130"/>
    </row>
    <row r="121" spans="1:5" ht="12.75">
      <c r="A121" s="129"/>
      <c r="D121" s="79"/>
      <c r="E121" s="130"/>
    </row>
    <row r="122" spans="1:5" ht="12.75">
      <c r="A122" s="129"/>
      <c r="D122" s="79"/>
      <c r="E122" s="130"/>
    </row>
    <row r="123" spans="1:5" ht="12.75">
      <c r="A123" s="129"/>
      <c r="D123" s="79"/>
      <c r="E123" s="130"/>
    </row>
    <row r="124" spans="1:5" ht="12.75">
      <c r="A124" s="129"/>
      <c r="D124" s="79"/>
      <c r="E124" s="130"/>
    </row>
    <row r="125" spans="1:5" ht="12.75">
      <c r="A125" s="129"/>
      <c r="D125" s="79"/>
      <c r="E125" s="130"/>
    </row>
    <row r="126" spans="1:5" ht="12.75">
      <c r="A126" s="129"/>
      <c r="D126" s="79"/>
      <c r="E126" s="130"/>
    </row>
    <row r="127" spans="1:5" ht="12.75">
      <c r="A127" s="129"/>
      <c r="D127" s="79"/>
      <c r="E127" s="130"/>
    </row>
    <row r="128" spans="1:5" ht="12.75">
      <c r="A128" s="129"/>
      <c r="D128" s="79"/>
      <c r="E128" s="130"/>
    </row>
    <row r="129" spans="1:5" ht="12.75">
      <c r="A129" s="129"/>
      <c r="D129" s="79"/>
      <c r="E129" s="130"/>
    </row>
    <row r="130" spans="1:5" ht="12.75">
      <c r="A130" s="129"/>
      <c r="D130" s="79"/>
      <c r="E130" s="130"/>
    </row>
    <row r="131" spans="1:5" ht="12.75">
      <c r="A131" s="129"/>
      <c r="D131" s="79"/>
      <c r="E131" s="130"/>
    </row>
    <row r="132" spans="1:5" ht="12.75">
      <c r="A132" s="129"/>
      <c r="D132" s="79"/>
      <c r="E132" s="130"/>
    </row>
    <row r="133" spans="1:5" ht="12.75">
      <c r="A133" s="129"/>
      <c r="D133" s="79"/>
      <c r="E133" s="130"/>
    </row>
    <row r="134" spans="1:5" ht="12.75">
      <c r="A134" s="129"/>
      <c r="D134" s="79"/>
      <c r="E134" s="130"/>
    </row>
    <row r="135" spans="1:5" ht="12.75">
      <c r="A135" s="129"/>
      <c r="D135" s="79"/>
      <c r="E135" s="130"/>
    </row>
    <row r="136" spans="1:5" ht="12.75">
      <c r="A136" s="129"/>
      <c r="D136" s="79"/>
      <c r="E136" s="130"/>
    </row>
    <row r="137" spans="1:5" ht="12.75">
      <c r="A137" s="129"/>
      <c r="D137" s="79"/>
      <c r="E137" s="130"/>
    </row>
    <row r="138" spans="1:5" ht="12.75">
      <c r="A138" s="129"/>
      <c r="D138" s="79"/>
      <c r="E138" s="130"/>
    </row>
    <row r="139" spans="1:5" ht="12.75">
      <c r="A139" s="129"/>
      <c r="D139" s="79"/>
      <c r="E139" s="130"/>
    </row>
    <row r="140" spans="1:5" ht="12.75">
      <c r="A140" s="129"/>
      <c r="D140" s="79"/>
      <c r="E140" s="130"/>
    </row>
    <row r="141" spans="1:5" ht="12.75">
      <c r="A141" s="129"/>
      <c r="D141" s="79"/>
      <c r="E141" s="130"/>
    </row>
    <row r="142" spans="1:5" ht="12.75">
      <c r="A142" s="129"/>
      <c r="D142" s="79"/>
      <c r="E142" s="130"/>
    </row>
    <row r="143" spans="1:5" ht="12.75">
      <c r="A143" s="129"/>
      <c r="D143" s="79"/>
      <c r="E143" s="130"/>
    </row>
    <row r="144" spans="1:5" ht="12.75">
      <c r="A144" s="129"/>
      <c r="D144" s="79"/>
      <c r="E144" s="130"/>
    </row>
    <row r="145" spans="1:5" ht="12.75">
      <c r="A145" s="129"/>
      <c r="D145" s="79"/>
      <c r="E145" s="130"/>
    </row>
    <row r="146" spans="1:5" ht="12.75">
      <c r="A146" s="129"/>
      <c r="D146" s="79"/>
      <c r="E146" s="130"/>
    </row>
    <row r="147" spans="1:5" ht="12.75">
      <c r="A147" s="129"/>
      <c r="D147" s="79"/>
      <c r="E147" s="130"/>
    </row>
    <row r="148" spans="1:5" ht="12.75">
      <c r="A148" s="129"/>
      <c r="D148" s="79"/>
      <c r="E148" s="130"/>
    </row>
    <row r="149" spans="1:5" ht="12.75">
      <c r="A149" s="129"/>
      <c r="D149" s="79"/>
      <c r="E149" s="130"/>
    </row>
    <row r="150" spans="1:5" ht="12.75">
      <c r="A150" s="129"/>
      <c r="D150" s="79"/>
      <c r="E150" s="130"/>
    </row>
    <row r="151" spans="1:5" ht="12.75">
      <c r="A151" s="129"/>
      <c r="D151" s="79"/>
      <c r="E151" s="130"/>
    </row>
    <row r="152" spans="1:5" ht="12.75">
      <c r="A152" s="129"/>
      <c r="D152" s="79"/>
      <c r="E152" s="130"/>
    </row>
    <row r="153" spans="1:5" ht="12.75">
      <c r="A153" s="129"/>
      <c r="D153" s="79"/>
      <c r="E153" s="130"/>
    </row>
    <row r="154" spans="1:5" ht="12.75">
      <c r="A154" s="129"/>
      <c r="D154" s="79"/>
      <c r="E154" s="130"/>
    </row>
    <row r="155" spans="1:5" ht="12.75">
      <c r="A155" s="129"/>
      <c r="D155" s="79"/>
      <c r="E155" s="130"/>
    </row>
    <row r="156" spans="1:5" ht="12.75">
      <c r="A156" s="129"/>
      <c r="D156" s="79"/>
      <c r="E156" s="130"/>
    </row>
    <row r="157" spans="1:5" ht="12.75">
      <c r="A157" s="129"/>
      <c r="D157" s="79"/>
      <c r="E157" s="130"/>
    </row>
    <row r="158" spans="1:5" ht="12.75">
      <c r="A158" s="129"/>
      <c r="D158" s="79"/>
      <c r="E158" s="130"/>
    </row>
    <row r="159" spans="1:5" ht="12.75">
      <c r="A159" s="129"/>
      <c r="D159" s="79"/>
      <c r="E159" s="130"/>
    </row>
    <row r="160" spans="1:5" ht="12.75">
      <c r="A160" s="129"/>
      <c r="D160" s="79"/>
      <c r="E160" s="130"/>
    </row>
    <row r="161" spans="1:5" ht="12.75">
      <c r="A161" s="129"/>
      <c r="D161" s="79"/>
      <c r="E161" s="130"/>
    </row>
    <row r="162" spans="1:5" ht="12.75">
      <c r="A162" s="129"/>
      <c r="D162" s="79"/>
      <c r="E162" s="130"/>
    </row>
    <row r="163" spans="1:5" ht="12.75">
      <c r="A163" s="129"/>
      <c r="D163" s="79"/>
      <c r="E163" s="130"/>
    </row>
    <row r="164" spans="1:5" ht="12.75">
      <c r="A164" s="129"/>
      <c r="D164" s="79"/>
      <c r="E164" s="130"/>
    </row>
    <row r="165" spans="1:5" ht="12.75">
      <c r="A165" s="129"/>
      <c r="D165" s="79"/>
      <c r="E165" s="130"/>
    </row>
    <row r="166" spans="1:5" ht="12.75">
      <c r="A166" s="129"/>
      <c r="D166" s="79"/>
      <c r="E166" s="130"/>
    </row>
    <row r="167" spans="1:5" ht="12.75">
      <c r="A167" s="129"/>
      <c r="D167" s="79"/>
      <c r="E167" s="130"/>
    </row>
    <row r="168" spans="1:5" ht="12.75">
      <c r="A168" s="129"/>
      <c r="D168" s="79"/>
      <c r="E168" s="130"/>
    </row>
    <row r="169" spans="1:5" ht="12.75">
      <c r="A169" s="129"/>
      <c r="D169" s="79"/>
      <c r="E169" s="130"/>
    </row>
    <row r="170" spans="1:5" ht="12.75">
      <c r="A170" s="129"/>
      <c r="D170" s="79"/>
      <c r="E170" s="130"/>
    </row>
    <row r="171" spans="1:5" ht="12.75">
      <c r="A171" s="129"/>
      <c r="D171" s="79"/>
      <c r="E171" s="130"/>
    </row>
    <row r="172" spans="1:5" ht="12.75">
      <c r="A172" s="129"/>
      <c r="D172" s="79"/>
      <c r="E172" s="130"/>
    </row>
    <row r="173" spans="1:5" ht="12.75">
      <c r="A173" s="129"/>
      <c r="D173" s="79"/>
      <c r="E173" s="130"/>
    </row>
    <row r="174" spans="1:5" ht="12.75">
      <c r="A174" s="129"/>
      <c r="D174" s="79"/>
      <c r="E174" s="130"/>
    </row>
    <row r="175" spans="1:5" ht="12.75">
      <c r="A175" s="129"/>
      <c r="D175" s="79"/>
      <c r="E175" s="130"/>
    </row>
    <row r="176" spans="1:5" ht="12.75">
      <c r="A176" s="129"/>
      <c r="D176" s="79"/>
      <c r="E176" s="130"/>
    </row>
    <row r="177" spans="1:5" ht="12.75">
      <c r="A177" s="129"/>
      <c r="D177" s="79"/>
      <c r="E177" s="130"/>
    </row>
    <row r="178" spans="1:5" ht="12.75">
      <c r="A178" s="129"/>
      <c r="D178" s="79"/>
      <c r="E178" s="130"/>
    </row>
    <row r="179" spans="1:5" ht="12.75">
      <c r="A179" s="129"/>
      <c r="D179" s="79"/>
      <c r="E179" s="130"/>
    </row>
    <row r="180" spans="1:5" ht="12.75">
      <c r="A180" s="129"/>
      <c r="D180" s="79"/>
      <c r="E180" s="130"/>
    </row>
    <row r="181" spans="1:5" ht="12.75">
      <c r="A181" s="129"/>
      <c r="D181" s="79"/>
      <c r="E181" s="130"/>
    </row>
    <row r="182" spans="1:5" ht="12.75">
      <c r="A182" s="129"/>
      <c r="D182" s="79"/>
      <c r="E182" s="130"/>
    </row>
    <row r="183" spans="1:5" ht="12.75">
      <c r="A183" s="129"/>
      <c r="D183" s="79"/>
      <c r="E183" s="130"/>
    </row>
    <row r="184" spans="1:5" ht="12.75">
      <c r="A184" s="129"/>
      <c r="D184" s="79"/>
      <c r="E184" s="130"/>
    </row>
    <row r="185" spans="1:5" ht="12.75">
      <c r="A185" s="129"/>
      <c r="D185" s="79"/>
      <c r="E185" s="130"/>
    </row>
    <row r="186" spans="1:5" ht="12.75">
      <c r="A186" s="129"/>
      <c r="D186" s="79"/>
      <c r="E186" s="130"/>
    </row>
    <row r="187" spans="1:5" ht="12.75">
      <c r="A187" s="129"/>
      <c r="D187" s="79"/>
      <c r="E187" s="130"/>
    </row>
    <row r="188" spans="1:5" ht="12.75">
      <c r="A188" s="129"/>
      <c r="D188" s="79"/>
      <c r="E188" s="130"/>
    </row>
    <row r="189" spans="1:5" ht="12.75">
      <c r="A189" s="129"/>
      <c r="D189" s="79"/>
      <c r="E189" s="130"/>
    </row>
    <row r="190" spans="1:5" ht="12.75">
      <c r="A190" s="129"/>
      <c r="D190" s="79"/>
      <c r="E190" s="130"/>
    </row>
    <row r="191" spans="1:5" ht="12.75">
      <c r="A191" s="129"/>
      <c r="D191" s="79"/>
      <c r="E191" s="130"/>
    </row>
    <row r="192" spans="1:5" ht="12.75">
      <c r="A192" s="129"/>
      <c r="D192" s="79"/>
      <c r="E192" s="130"/>
    </row>
    <row r="193" spans="1:5" ht="12.75">
      <c r="A193" s="129"/>
      <c r="D193" s="79"/>
      <c r="E193" s="130"/>
    </row>
    <row r="194" spans="1:5" ht="12.75">
      <c r="A194" s="129"/>
      <c r="D194" s="79"/>
      <c r="E194" s="130"/>
    </row>
    <row r="195" spans="1:5" ht="12.75">
      <c r="A195" s="129"/>
      <c r="D195" s="79"/>
      <c r="E195" s="130"/>
    </row>
    <row r="196" spans="1:5" ht="12.75">
      <c r="A196" s="129"/>
      <c r="D196" s="79"/>
      <c r="E196" s="130"/>
    </row>
    <row r="197" spans="1:5" ht="12.75">
      <c r="A197" s="129"/>
      <c r="D197" s="79"/>
      <c r="E197" s="130"/>
    </row>
    <row r="198" spans="1:5" ht="12.75">
      <c r="A198" s="129"/>
      <c r="D198" s="79"/>
      <c r="E198" s="130"/>
    </row>
    <row r="199" spans="1:5" ht="12.75">
      <c r="A199" s="129"/>
      <c r="D199" s="79"/>
      <c r="E199" s="130"/>
    </row>
    <row r="200" spans="1:5" ht="12.75">
      <c r="A200" s="129"/>
      <c r="D200" s="79"/>
      <c r="E200" s="130"/>
    </row>
    <row r="201" spans="1:5" ht="12.75">
      <c r="A201" s="129"/>
      <c r="D201" s="79"/>
      <c r="E201" s="130"/>
    </row>
    <row r="202" spans="1:5" ht="12.75">
      <c r="A202" s="129"/>
      <c r="D202" s="79"/>
      <c r="E202" s="130"/>
    </row>
    <row r="203" spans="1:5" ht="12.75">
      <c r="A203" s="129"/>
      <c r="D203" s="79"/>
      <c r="E203" s="130"/>
    </row>
    <row r="204" spans="1:5" ht="12.75">
      <c r="A204" s="129"/>
      <c r="D204" s="79"/>
      <c r="E204" s="130"/>
    </row>
    <row r="205" spans="1:5" ht="12.75">
      <c r="A205" s="129"/>
      <c r="D205" s="79"/>
      <c r="E205" s="130"/>
    </row>
    <row r="206" spans="1:5" ht="12.75">
      <c r="A206" s="129"/>
      <c r="D206" s="79"/>
      <c r="E206" s="130"/>
    </row>
    <row r="207" spans="1:5" ht="12.75">
      <c r="A207" s="129"/>
      <c r="D207" s="79"/>
      <c r="E207" s="130"/>
    </row>
    <row r="208" spans="1:5" ht="12.75">
      <c r="A208" s="129"/>
      <c r="D208" s="79"/>
      <c r="E208" s="130"/>
    </row>
    <row r="209" spans="1:5" ht="12.75">
      <c r="A209" s="129"/>
      <c r="D209" s="79"/>
      <c r="E209" s="130"/>
    </row>
    <row r="210" spans="1:5" ht="12.75">
      <c r="A210" s="129"/>
      <c r="D210" s="79"/>
      <c r="E210" s="130"/>
    </row>
    <row r="211" spans="1:5" ht="12.75">
      <c r="A211" s="129"/>
      <c r="D211" s="79"/>
      <c r="E211" s="130"/>
    </row>
    <row r="212" spans="1:5" ht="12.75">
      <c r="A212" s="129"/>
      <c r="D212" s="79"/>
      <c r="E212" s="130"/>
    </row>
    <row r="213" spans="1:5" ht="12.75">
      <c r="A213" s="129"/>
      <c r="D213" s="79"/>
      <c r="E213" s="130"/>
    </row>
    <row r="214" spans="1:5" ht="12.75">
      <c r="A214" s="129"/>
      <c r="D214" s="79"/>
      <c r="E214" s="130"/>
    </row>
    <row r="215" spans="1:5" ht="12.75">
      <c r="A215" s="129"/>
      <c r="D215" s="79"/>
      <c r="E215" s="130"/>
    </row>
    <row r="216" spans="1:5" ht="12.75">
      <c r="A216" s="129"/>
      <c r="D216" s="79"/>
      <c r="E216" s="130"/>
    </row>
    <row r="217" spans="1:5" ht="12.75">
      <c r="A217" s="129"/>
      <c r="D217" s="79"/>
      <c r="E217" s="130"/>
    </row>
    <row r="218" spans="1:5" ht="12.75">
      <c r="A218" s="129"/>
      <c r="D218" s="79"/>
      <c r="E218" s="130"/>
    </row>
    <row r="219" spans="1:5" ht="12.75">
      <c r="A219" s="129"/>
      <c r="D219" s="79"/>
      <c r="E219" s="130"/>
    </row>
    <row r="220" spans="1:5" ht="12.75">
      <c r="A220" s="129"/>
      <c r="D220" s="79"/>
      <c r="E220" s="130"/>
    </row>
    <row r="221" spans="1:5" ht="12.75">
      <c r="A221" s="129"/>
      <c r="D221" s="79"/>
      <c r="E221" s="130"/>
    </row>
    <row r="222" spans="1:5" ht="12.75">
      <c r="A222" s="129"/>
      <c r="D222" s="79"/>
      <c r="E222" s="130"/>
    </row>
    <row r="223" spans="1:5" ht="12.75">
      <c r="A223" s="129"/>
      <c r="D223" s="79"/>
      <c r="E223" s="130"/>
    </row>
    <row r="224" spans="1:5" ht="12.75">
      <c r="A224" s="129"/>
      <c r="D224" s="79"/>
      <c r="E224" s="130"/>
    </row>
    <row r="225" spans="1:5" ht="12.75">
      <c r="A225" s="129"/>
      <c r="D225" s="79"/>
      <c r="E225" s="130"/>
    </row>
    <row r="226" spans="1:5" ht="12.75">
      <c r="A226" s="129"/>
      <c r="D226" s="79"/>
      <c r="E226" s="130"/>
    </row>
    <row r="227" spans="1:5" ht="12.75">
      <c r="A227" s="129"/>
      <c r="D227" s="79"/>
      <c r="E227" s="130"/>
    </row>
    <row r="228" spans="1:5" ht="12.75">
      <c r="A228" s="129"/>
      <c r="D228" s="79"/>
      <c r="E228" s="130"/>
    </row>
    <row r="229" spans="1:5" ht="12.75">
      <c r="A229" s="129"/>
      <c r="D229" s="79"/>
      <c r="E229" s="130"/>
    </row>
    <row r="230" spans="1:5" ht="12.75">
      <c r="A230" s="129"/>
      <c r="D230" s="79"/>
      <c r="E230" s="130"/>
    </row>
    <row r="231" spans="1:5" ht="12.75">
      <c r="A231" s="129"/>
      <c r="D231" s="79"/>
      <c r="E231" s="130"/>
    </row>
    <row r="232" spans="1:5" ht="12.75">
      <c r="A232" s="129"/>
      <c r="D232" s="79"/>
      <c r="E232" s="130"/>
    </row>
    <row r="233" spans="1:5" ht="12.75">
      <c r="A233" s="129"/>
      <c r="D233" s="79"/>
      <c r="E233" s="130"/>
    </row>
    <row r="234" spans="1:5" ht="12.75">
      <c r="A234" s="129"/>
      <c r="D234" s="79"/>
      <c r="E234" s="130"/>
    </row>
    <row r="235" spans="1:5" ht="12.75">
      <c r="A235" s="129"/>
      <c r="D235" s="79"/>
      <c r="E235" s="130"/>
    </row>
    <row r="236" spans="1:5" ht="12.75">
      <c r="A236" s="129"/>
      <c r="D236" s="79"/>
      <c r="E236" s="130"/>
    </row>
    <row r="237" spans="1:5" ht="12.75">
      <c r="A237" s="129"/>
      <c r="D237" s="79"/>
      <c r="E237" s="130"/>
    </row>
    <row r="238" spans="1:5" ht="12.75">
      <c r="A238" s="129"/>
      <c r="D238" s="79"/>
      <c r="E238" s="130"/>
    </row>
    <row r="239" spans="1:5" ht="12.75">
      <c r="A239" s="129"/>
      <c r="D239" s="79"/>
      <c r="E239" s="130"/>
    </row>
    <row r="240" spans="1:5" ht="12.75">
      <c r="A240" s="129"/>
      <c r="D240" s="79"/>
      <c r="E240" s="130"/>
    </row>
    <row r="241" spans="1:5" ht="12.75">
      <c r="A241" s="129"/>
      <c r="D241" s="79"/>
      <c r="E241" s="130"/>
    </row>
    <row r="242" spans="1:5" ht="12.75">
      <c r="A242" s="129"/>
      <c r="D242" s="79"/>
      <c r="E242" s="130"/>
    </row>
    <row r="243" spans="1:5" ht="12.75">
      <c r="A243" s="129"/>
      <c r="D243" s="79"/>
      <c r="E243" s="130"/>
    </row>
    <row r="244" spans="1:5" ht="12.75">
      <c r="A244" s="129"/>
      <c r="D244" s="79"/>
      <c r="E244" s="130"/>
    </row>
    <row r="245" spans="1:5" ht="12.75">
      <c r="A245" s="129"/>
      <c r="D245" s="79"/>
      <c r="E245" s="130"/>
    </row>
    <row r="246" spans="1:5" ht="12.75">
      <c r="A246" s="129"/>
      <c r="D246" s="79"/>
      <c r="E246" s="130"/>
    </row>
    <row r="247" spans="1:5" ht="12.75">
      <c r="A247" s="129"/>
      <c r="D247" s="79"/>
      <c r="E247" s="130"/>
    </row>
    <row r="248" spans="1:5" ht="12.75">
      <c r="A248" s="129"/>
      <c r="D248" s="79"/>
      <c r="E248" s="130"/>
    </row>
    <row r="249" spans="1:5" ht="12.75">
      <c r="A249" s="129"/>
      <c r="D249" s="79"/>
      <c r="E249" s="130"/>
    </row>
    <row r="250" spans="1:5" ht="12.75">
      <c r="A250" s="129"/>
      <c r="D250" s="79"/>
      <c r="E250" s="130"/>
    </row>
    <row r="251" spans="1:5" ht="12.75">
      <c r="A251" s="129"/>
      <c r="D251" s="79"/>
      <c r="E251" s="130"/>
    </row>
    <row r="252" spans="1:5" ht="12.75">
      <c r="A252" s="129"/>
      <c r="D252" s="79"/>
      <c r="E252" s="130"/>
    </row>
    <row r="253" spans="1:5" ht="12.75">
      <c r="A253" s="129"/>
      <c r="D253" s="79"/>
      <c r="E253" s="130"/>
    </row>
    <row r="254" spans="1:5" ht="12.75">
      <c r="A254" s="129"/>
      <c r="D254" s="79"/>
      <c r="E254" s="130"/>
    </row>
    <row r="255" spans="1:5" ht="12.75">
      <c r="A255" s="129"/>
      <c r="D255" s="79"/>
      <c r="E255" s="130"/>
    </row>
    <row r="256" spans="1:5" ht="12.75">
      <c r="A256" s="129"/>
      <c r="D256" s="79"/>
      <c r="E256" s="130"/>
    </row>
    <row r="257" spans="1:5" ht="12.75">
      <c r="A257" s="129"/>
      <c r="E257" s="129"/>
    </row>
    <row r="258" spans="1:5" ht="12.75">
      <c r="A258" s="129"/>
      <c r="E258" s="129"/>
    </row>
    <row r="259" spans="1:5" ht="12.75">
      <c r="A259" s="129"/>
      <c r="E259" s="129"/>
    </row>
    <row r="260" spans="1:5" ht="12.75">
      <c r="A260" s="129"/>
      <c r="E260" s="129"/>
    </row>
    <row r="261" spans="1:5" ht="12.75">
      <c r="A261" s="129"/>
      <c r="E261" s="129"/>
    </row>
    <row r="262" spans="1:5" ht="12.75">
      <c r="A262" s="129"/>
      <c r="E262" s="129"/>
    </row>
    <row r="263" spans="1:5" ht="12.75">
      <c r="A263" s="129"/>
      <c r="E263" s="129"/>
    </row>
    <row r="264" spans="1:5" ht="12.75">
      <c r="A264" s="129"/>
      <c r="E264" s="129"/>
    </row>
    <row r="265" spans="1:5" ht="12.75">
      <c r="A265" s="129"/>
      <c r="E265" s="129"/>
    </row>
    <row r="266" spans="1:5" ht="12.75">
      <c r="A266" s="129"/>
      <c r="E266" s="129"/>
    </row>
    <row r="267" spans="1:5" ht="12.75">
      <c r="A267" s="129"/>
      <c r="E267" s="129"/>
    </row>
    <row r="268" spans="1:5" ht="12.75">
      <c r="A268" s="129"/>
      <c r="E268" s="129"/>
    </row>
    <row r="269" spans="1:5" ht="12.75">
      <c r="A269" s="129"/>
      <c r="E269" s="129"/>
    </row>
    <row r="270" spans="1:5" ht="12.75">
      <c r="A270" s="129"/>
      <c r="E270" s="129"/>
    </row>
    <row r="271" spans="1:5" ht="12.75">
      <c r="A271" s="129"/>
      <c r="E271" s="129"/>
    </row>
    <row r="272" spans="1:5" ht="12.75">
      <c r="A272" s="129"/>
      <c r="E272" s="129"/>
    </row>
    <row r="273" spans="1:5" ht="12.75">
      <c r="A273" s="129"/>
      <c r="E273" s="129"/>
    </row>
    <row r="274" spans="1:5" ht="12.75">
      <c r="A274" s="129"/>
      <c r="E274" s="129"/>
    </row>
    <row r="275" spans="1:5" ht="12.75">
      <c r="A275" s="129"/>
      <c r="E275" s="129"/>
    </row>
    <row r="276" spans="1:5" ht="12.75">
      <c r="A276" s="129"/>
      <c r="E276" s="129"/>
    </row>
    <row r="277" spans="1:5" ht="12.75">
      <c r="A277" s="129"/>
      <c r="E277" s="129"/>
    </row>
    <row r="278" spans="1:5" ht="12.75">
      <c r="A278" s="129"/>
      <c r="E278" s="129"/>
    </row>
    <row r="279" spans="1:5" ht="12.75">
      <c r="A279" s="129"/>
      <c r="E279" s="129"/>
    </row>
    <row r="280" spans="1:5" ht="12.75">
      <c r="A280" s="129"/>
      <c r="E280" s="129"/>
    </row>
    <row r="281" spans="1:5" ht="12.75">
      <c r="A281" s="129"/>
      <c r="E281" s="129"/>
    </row>
    <row r="282" spans="1:5" ht="12.75">
      <c r="A282" s="129"/>
      <c r="E282" s="129"/>
    </row>
    <row r="283" spans="1:5" ht="12.75">
      <c r="A283" s="129"/>
      <c r="E283" s="129"/>
    </row>
    <row r="284" spans="1:5" ht="12.75">
      <c r="A284" s="129"/>
      <c r="E284" s="129"/>
    </row>
    <row r="285" spans="1:5" ht="12.75">
      <c r="A285" s="129"/>
      <c r="E285" s="129"/>
    </row>
    <row r="286" spans="1:5" ht="12.75">
      <c r="A286" s="129"/>
      <c r="E286" s="129"/>
    </row>
    <row r="287" spans="1:5" ht="12.75">
      <c r="A287" s="129"/>
      <c r="E287" s="129"/>
    </row>
    <row r="288" ht="12.75">
      <c r="A288" s="129"/>
    </row>
    <row r="289" ht="12.75">
      <c r="A289" s="129"/>
    </row>
    <row r="290" ht="12.75">
      <c r="A290" s="129"/>
    </row>
    <row r="291" ht="12.75">
      <c r="A291" s="129"/>
    </row>
    <row r="292" ht="12.75">
      <c r="A292" s="129"/>
    </row>
    <row r="293" ht="12.75">
      <c r="A293" s="129"/>
    </row>
    <row r="294" ht="12.75">
      <c r="A294" s="129"/>
    </row>
    <row r="295" ht="12.75">
      <c r="A295" s="129"/>
    </row>
    <row r="296" ht="12.75">
      <c r="A296" s="129"/>
    </row>
    <row r="297" ht="12.75">
      <c r="A297" s="129"/>
    </row>
    <row r="298" ht="12.75">
      <c r="A298" s="129"/>
    </row>
    <row r="299" ht="12.75">
      <c r="A299" s="129"/>
    </row>
    <row r="300" ht="12.75">
      <c r="A300" s="129"/>
    </row>
    <row r="301" ht="12.75">
      <c r="A301" s="129"/>
    </row>
    <row r="302" ht="12.75">
      <c r="A302" s="129"/>
    </row>
    <row r="303" ht="12.75">
      <c r="A303" s="129"/>
    </row>
    <row r="304" ht="12.75">
      <c r="A304" s="129"/>
    </row>
    <row r="305" ht="12.75">
      <c r="A305" s="129"/>
    </row>
    <row r="306" ht="12.75">
      <c r="A306" s="129"/>
    </row>
    <row r="307" ht="12.75">
      <c r="A307" s="129"/>
    </row>
    <row r="308" ht="12.75">
      <c r="A308" s="129"/>
    </row>
    <row r="309" ht="12.75">
      <c r="A309" s="129"/>
    </row>
    <row r="310" ht="12.75">
      <c r="A310" s="129"/>
    </row>
    <row r="311" ht="12.75">
      <c r="A311" s="129"/>
    </row>
    <row r="312" ht="12.75">
      <c r="A312" s="129"/>
    </row>
    <row r="313" ht="12.75">
      <c r="A313" s="129"/>
    </row>
    <row r="314" ht="12.75">
      <c r="A314" s="129"/>
    </row>
    <row r="315" ht="12.75">
      <c r="A315" s="129"/>
    </row>
    <row r="316" ht="12.75">
      <c r="A316" s="129"/>
    </row>
    <row r="317" ht="12.75">
      <c r="A317" s="129"/>
    </row>
    <row r="318" ht="12.75">
      <c r="A318" s="129"/>
    </row>
    <row r="319" ht="12.75">
      <c r="A319" s="129"/>
    </row>
    <row r="320" ht="12.75">
      <c r="A320" s="129"/>
    </row>
    <row r="321" ht="12.75">
      <c r="A321" s="129"/>
    </row>
    <row r="322" ht="12.75">
      <c r="A322" s="129"/>
    </row>
    <row r="323" ht="12.75">
      <c r="A323" s="129"/>
    </row>
    <row r="324" ht="12.75">
      <c r="A324" s="129"/>
    </row>
    <row r="325" ht="12.75">
      <c r="A325" s="129"/>
    </row>
    <row r="326" ht="12.75">
      <c r="A326" s="129"/>
    </row>
    <row r="327" ht="12.75">
      <c r="A327" s="129"/>
    </row>
    <row r="328" ht="12.75">
      <c r="A328" s="129"/>
    </row>
    <row r="329" ht="12.75">
      <c r="A329" s="129"/>
    </row>
    <row r="330" ht="12.75">
      <c r="A330" s="129"/>
    </row>
    <row r="331" ht="12.75">
      <c r="A331" s="129"/>
    </row>
    <row r="332" ht="12.75">
      <c r="A332" s="129"/>
    </row>
    <row r="333" ht="12.75">
      <c r="A333" s="129"/>
    </row>
    <row r="334" ht="12.75">
      <c r="A334" s="129"/>
    </row>
    <row r="335" ht="12.75">
      <c r="A335" s="129"/>
    </row>
    <row r="336" ht="12.75">
      <c r="A336" s="129"/>
    </row>
    <row r="337" ht="12.75">
      <c r="A337" s="129"/>
    </row>
    <row r="338" ht="12.75">
      <c r="A338" s="129"/>
    </row>
    <row r="339" ht="12.75">
      <c r="A339" s="129"/>
    </row>
    <row r="340" ht="12.75">
      <c r="A340" s="129"/>
    </row>
    <row r="341" ht="12.75">
      <c r="A341" s="129"/>
    </row>
    <row r="342" ht="12.75">
      <c r="A342" s="129"/>
    </row>
    <row r="343" ht="12.75">
      <c r="A343" s="129"/>
    </row>
    <row r="344" ht="12.75">
      <c r="A344" s="129"/>
    </row>
    <row r="345" ht="12.75">
      <c r="A345" s="129"/>
    </row>
    <row r="346" ht="12.75">
      <c r="A346" s="129"/>
    </row>
    <row r="347" ht="12.75">
      <c r="A347" s="129"/>
    </row>
    <row r="348" ht="12.75">
      <c r="A348" s="129"/>
    </row>
    <row r="349" ht="12.75">
      <c r="A349" s="129"/>
    </row>
    <row r="350" ht="12.75">
      <c r="A350" s="129"/>
    </row>
    <row r="351" ht="12.75">
      <c r="A351" s="129"/>
    </row>
    <row r="352" ht="12.75">
      <c r="A352" s="129"/>
    </row>
    <row r="353" ht="12.75">
      <c r="A353" s="129"/>
    </row>
    <row r="354" ht="12.75">
      <c r="A354" s="129"/>
    </row>
    <row r="355" ht="12.75">
      <c r="A355" s="129"/>
    </row>
    <row r="356" ht="12.75">
      <c r="A356" s="129"/>
    </row>
    <row r="357" ht="12.75">
      <c r="A357" s="129"/>
    </row>
    <row r="358" ht="12.75">
      <c r="A358" s="129"/>
    </row>
    <row r="359" ht="12.75">
      <c r="A359" s="129"/>
    </row>
    <row r="360" ht="12.75">
      <c r="A360" s="129"/>
    </row>
    <row r="361" ht="12.75">
      <c r="A361" s="129"/>
    </row>
    <row r="362" ht="12.75">
      <c r="A362" s="129"/>
    </row>
    <row r="363" ht="12.75">
      <c r="A363" s="129"/>
    </row>
    <row r="364" ht="12.75">
      <c r="A364" s="129"/>
    </row>
    <row r="365" ht="12.75">
      <c r="A365" s="129"/>
    </row>
    <row r="366" ht="12.75">
      <c r="A366" s="129"/>
    </row>
    <row r="367" ht="12.75">
      <c r="A367" s="129"/>
    </row>
    <row r="368" ht="12.75">
      <c r="A368" s="129"/>
    </row>
    <row r="369" ht="12.75">
      <c r="A369" s="129"/>
    </row>
    <row r="370" ht="12.75">
      <c r="A370" s="129"/>
    </row>
    <row r="371" ht="12.75">
      <c r="A371" s="129"/>
    </row>
    <row r="372" ht="12.75">
      <c r="A372" s="129"/>
    </row>
    <row r="373" ht="12.75">
      <c r="A373" s="129"/>
    </row>
    <row r="374" ht="12.75">
      <c r="A374" s="129"/>
    </row>
    <row r="375" ht="12.75">
      <c r="A375" s="129"/>
    </row>
    <row r="376" ht="12.75">
      <c r="A376" s="129"/>
    </row>
    <row r="377" ht="12.75">
      <c r="A377" s="129"/>
    </row>
    <row r="378" ht="12.75">
      <c r="A378" s="129"/>
    </row>
    <row r="379" ht="12.75">
      <c r="A379" s="129"/>
    </row>
    <row r="380" ht="12.75">
      <c r="A380" s="129"/>
    </row>
    <row r="381" ht="12.75">
      <c r="A381" s="129"/>
    </row>
    <row r="382" ht="12.75">
      <c r="A382" s="129"/>
    </row>
    <row r="383" ht="12.75">
      <c r="A383" s="129"/>
    </row>
    <row r="384" ht="12.75">
      <c r="A384" s="129"/>
    </row>
    <row r="385" ht="12.75">
      <c r="A385" s="129"/>
    </row>
    <row r="386" ht="12.75">
      <c r="A386" s="129"/>
    </row>
    <row r="387" ht="12.75">
      <c r="A387" s="129"/>
    </row>
    <row r="388" ht="12.75">
      <c r="A388" s="129"/>
    </row>
    <row r="389" ht="12.75">
      <c r="A389" s="129"/>
    </row>
    <row r="390" ht="12.75">
      <c r="A390" s="129"/>
    </row>
    <row r="391" ht="12.75">
      <c r="A391" s="129"/>
    </row>
    <row r="392" ht="12.75">
      <c r="A392" s="129"/>
    </row>
    <row r="393" ht="12.75">
      <c r="A393" s="129"/>
    </row>
    <row r="394" ht="12.75">
      <c r="A394" s="129"/>
    </row>
    <row r="395" ht="12.75">
      <c r="A395" s="129"/>
    </row>
    <row r="396" ht="12.75">
      <c r="A396" s="129"/>
    </row>
    <row r="397" ht="12.75">
      <c r="A397" s="129"/>
    </row>
    <row r="398" ht="12.75">
      <c r="A398" s="129"/>
    </row>
    <row r="399" ht="12.75">
      <c r="A399" s="129"/>
    </row>
    <row r="400" ht="12.75">
      <c r="A400" s="129"/>
    </row>
    <row r="401" ht="12.75">
      <c r="A401" s="129"/>
    </row>
    <row r="402" ht="12.75">
      <c r="A402" s="129"/>
    </row>
    <row r="403" ht="12.75">
      <c r="A403" s="129"/>
    </row>
    <row r="404" ht="12.75">
      <c r="A404" s="129"/>
    </row>
    <row r="405" ht="12.75">
      <c r="A405" s="129"/>
    </row>
    <row r="406" ht="12.75">
      <c r="A406" s="129"/>
    </row>
    <row r="407" ht="12.75">
      <c r="A407" s="129"/>
    </row>
    <row r="408" ht="12.75">
      <c r="A408" s="129"/>
    </row>
    <row r="409" ht="12.75">
      <c r="A409" s="129"/>
    </row>
    <row r="410" ht="12.75">
      <c r="A410" s="129"/>
    </row>
    <row r="411" ht="12.75">
      <c r="A411" s="129"/>
    </row>
    <row r="412" ht="12.75">
      <c r="A412" s="129"/>
    </row>
    <row r="413" ht="12.75">
      <c r="A413" s="129"/>
    </row>
    <row r="414" ht="12.75">
      <c r="A414" s="129"/>
    </row>
    <row r="415" ht="12.75">
      <c r="A415" s="129"/>
    </row>
    <row r="416" ht="12.75">
      <c r="A416" s="129"/>
    </row>
    <row r="417" ht="12.75">
      <c r="A417" s="129"/>
    </row>
    <row r="418" ht="12.75">
      <c r="A418" s="129"/>
    </row>
    <row r="419" ht="12.75">
      <c r="A419" s="129"/>
    </row>
    <row r="420" ht="12.75">
      <c r="A420" s="129"/>
    </row>
    <row r="421" ht="12.75">
      <c r="A421" s="129"/>
    </row>
    <row r="422" ht="12.75">
      <c r="A422" s="129"/>
    </row>
    <row r="423" ht="12.75">
      <c r="A423" s="129"/>
    </row>
    <row r="424" ht="12.75">
      <c r="A424" s="129"/>
    </row>
    <row r="425" ht="12.75">
      <c r="A425" s="129"/>
    </row>
    <row r="426" ht="12.75">
      <c r="A426" s="129"/>
    </row>
    <row r="427" ht="12.75">
      <c r="A427" s="129"/>
    </row>
    <row r="428" ht="12.75">
      <c r="A428" s="129"/>
    </row>
    <row r="429" ht="12.75">
      <c r="A429" s="129"/>
    </row>
    <row r="430" ht="12.75">
      <c r="A430" s="129"/>
    </row>
    <row r="431" ht="12.75">
      <c r="A431" s="129"/>
    </row>
    <row r="432" ht="12.75">
      <c r="A432" s="129"/>
    </row>
    <row r="433" ht="12.75">
      <c r="A433" s="129"/>
    </row>
    <row r="434" ht="12.75">
      <c r="A434" s="129"/>
    </row>
    <row r="435" ht="12.75">
      <c r="A435" s="129"/>
    </row>
    <row r="436" ht="12.75">
      <c r="A436" s="129"/>
    </row>
    <row r="437" ht="12.75">
      <c r="A437" s="129"/>
    </row>
    <row r="438" ht="12.75">
      <c r="A438" s="129"/>
    </row>
    <row r="439" ht="12.75">
      <c r="A439" s="129"/>
    </row>
    <row r="440" ht="12.75">
      <c r="A440" s="129"/>
    </row>
    <row r="441" ht="12.75">
      <c r="A441" s="129"/>
    </row>
    <row r="442" ht="12.75">
      <c r="A442" s="129"/>
    </row>
    <row r="443" ht="12.75">
      <c r="A443" s="129"/>
    </row>
    <row r="444" ht="12.75">
      <c r="A444" s="129"/>
    </row>
    <row r="445" ht="12.75">
      <c r="A445" s="129"/>
    </row>
    <row r="446" ht="12.75">
      <c r="A446" s="129"/>
    </row>
    <row r="447" ht="12.75">
      <c r="A447" s="129"/>
    </row>
    <row r="448" ht="12.75">
      <c r="A448" s="129"/>
    </row>
    <row r="449" ht="12.75">
      <c r="A449" s="129"/>
    </row>
    <row r="450" ht="12.75">
      <c r="A450" s="129"/>
    </row>
    <row r="451" ht="12.75">
      <c r="A451" s="129"/>
    </row>
    <row r="452" ht="12.75">
      <c r="A452" s="129"/>
    </row>
    <row r="453" ht="12.75">
      <c r="A453" s="129"/>
    </row>
    <row r="454" ht="12.75">
      <c r="A454" s="129"/>
    </row>
    <row r="455" ht="12.75">
      <c r="A455" s="129"/>
    </row>
    <row r="456" ht="12.75">
      <c r="A456" s="129"/>
    </row>
    <row r="457" ht="12.75">
      <c r="A457" s="129"/>
    </row>
    <row r="458" ht="12.75">
      <c r="A458" s="129"/>
    </row>
    <row r="459" ht="12.75">
      <c r="A459" s="129"/>
    </row>
    <row r="460" ht="12.75">
      <c r="A460" s="129"/>
    </row>
    <row r="461" ht="12.75">
      <c r="A461" s="129"/>
    </row>
    <row r="462" ht="12.75">
      <c r="A462" s="129"/>
    </row>
    <row r="463" ht="12.75">
      <c r="A463" s="129"/>
    </row>
    <row r="464" ht="12.75">
      <c r="A464" s="129"/>
    </row>
    <row r="465" ht="12.75">
      <c r="A465" s="129"/>
    </row>
    <row r="466" ht="12.75">
      <c r="A466" s="129"/>
    </row>
    <row r="467" ht="12.75">
      <c r="A467" s="129"/>
    </row>
    <row r="468" ht="12.75">
      <c r="A468" s="129"/>
    </row>
    <row r="469" ht="12.75">
      <c r="A469" s="129"/>
    </row>
    <row r="470" ht="12.75">
      <c r="A470" s="129"/>
    </row>
    <row r="471" ht="12.75">
      <c r="A471" s="129"/>
    </row>
    <row r="472" ht="12.75">
      <c r="A472" s="129"/>
    </row>
    <row r="473" ht="12.75">
      <c r="A473" s="129"/>
    </row>
    <row r="474" ht="12.75">
      <c r="A474" s="129"/>
    </row>
    <row r="475" ht="12.75">
      <c r="A475" s="129"/>
    </row>
    <row r="476" ht="12.75">
      <c r="A476" s="129"/>
    </row>
    <row r="477" ht="12.75">
      <c r="A477" s="129"/>
    </row>
    <row r="478" ht="12.75">
      <c r="A478" s="129"/>
    </row>
    <row r="479" ht="12.75">
      <c r="A479" s="129"/>
    </row>
    <row r="480" ht="12.75">
      <c r="A480" s="129"/>
    </row>
    <row r="481" ht="12.75">
      <c r="A481" s="129"/>
    </row>
    <row r="482" ht="12.75">
      <c r="A482" s="129"/>
    </row>
    <row r="483" ht="12.75">
      <c r="A483" s="129"/>
    </row>
    <row r="484" ht="12.75">
      <c r="A484" s="129"/>
    </row>
    <row r="485" ht="12.75">
      <c r="A485" s="129"/>
    </row>
    <row r="486" ht="12.75">
      <c r="A486" s="129"/>
    </row>
    <row r="487" ht="12.75">
      <c r="A487" s="129"/>
    </row>
    <row r="488" ht="12.75">
      <c r="A488" s="129"/>
    </row>
    <row r="489" ht="12.75">
      <c r="A489" s="129"/>
    </row>
    <row r="490" ht="12.75">
      <c r="A490" s="129"/>
    </row>
    <row r="491" ht="12.75">
      <c r="A491" s="129"/>
    </row>
    <row r="492" ht="12.75">
      <c r="A492" s="129"/>
    </row>
    <row r="493" ht="12.75">
      <c r="A493" s="129"/>
    </row>
    <row r="494" ht="12.75">
      <c r="A494" s="129"/>
    </row>
    <row r="495" ht="12.75">
      <c r="A495" s="129"/>
    </row>
    <row r="496" ht="12.75">
      <c r="A496" s="129"/>
    </row>
    <row r="497" ht="12.75">
      <c r="A497" s="129"/>
    </row>
    <row r="498" ht="12.75">
      <c r="A498" s="129"/>
    </row>
    <row r="499" ht="12.75">
      <c r="A499" s="129"/>
    </row>
    <row r="500" ht="12.75">
      <c r="A500" s="129"/>
    </row>
    <row r="501" ht="12.75">
      <c r="A501" s="129"/>
    </row>
    <row r="502" ht="12.75">
      <c r="A502" s="129"/>
    </row>
    <row r="503" ht="12.75">
      <c r="A503" s="129"/>
    </row>
    <row r="504" ht="12.75">
      <c r="A504" s="129"/>
    </row>
    <row r="505" ht="12.75">
      <c r="A505" s="129"/>
    </row>
    <row r="506" ht="12.75">
      <c r="A506" s="129"/>
    </row>
    <row r="507" ht="12.75">
      <c r="A507" s="129"/>
    </row>
    <row r="508" ht="12.75">
      <c r="A508" s="129"/>
    </row>
    <row r="509" ht="12.75">
      <c r="A509" s="129"/>
    </row>
    <row r="510" ht="12.75">
      <c r="A510" s="129"/>
    </row>
    <row r="511" ht="12.75">
      <c r="A511" s="129"/>
    </row>
    <row r="512" ht="12.75">
      <c r="A512" s="129"/>
    </row>
    <row r="513" ht="12.75">
      <c r="A513" s="129"/>
    </row>
    <row r="514" ht="12.75">
      <c r="A514" s="129"/>
    </row>
    <row r="515" ht="12.75">
      <c r="A515" s="129"/>
    </row>
    <row r="516" ht="12.75">
      <c r="A516" s="129"/>
    </row>
    <row r="517" ht="12.75">
      <c r="A517" s="129"/>
    </row>
    <row r="518" ht="12.75">
      <c r="A518" s="129"/>
    </row>
    <row r="519" ht="12.75">
      <c r="A519" s="129"/>
    </row>
    <row r="520" ht="12.75">
      <c r="A520" s="129"/>
    </row>
    <row r="521" ht="12.75">
      <c r="A521" s="129"/>
    </row>
    <row r="522" ht="12.75">
      <c r="A522" s="129"/>
    </row>
    <row r="523" ht="12.75">
      <c r="A523" s="129"/>
    </row>
    <row r="524" ht="12.75">
      <c r="A524" s="129"/>
    </row>
    <row r="525" ht="12.75">
      <c r="A525" s="129"/>
    </row>
    <row r="526" ht="12.75">
      <c r="A526" s="129"/>
    </row>
    <row r="527" ht="12.75">
      <c r="A527" s="129"/>
    </row>
    <row r="528" ht="12.75">
      <c r="A528" s="129"/>
    </row>
    <row r="529" ht="12.75">
      <c r="A529" s="129"/>
    </row>
    <row r="530" ht="12.75">
      <c r="A530" s="129"/>
    </row>
    <row r="531" ht="12.75">
      <c r="A531" s="129"/>
    </row>
    <row r="532" ht="12.75">
      <c r="A532" s="129"/>
    </row>
    <row r="533" ht="12.75">
      <c r="A533" s="129"/>
    </row>
    <row r="534" ht="12.75">
      <c r="A534" s="129"/>
    </row>
    <row r="535" ht="12.75">
      <c r="A535" s="129"/>
    </row>
    <row r="536" ht="12.75">
      <c r="A536" s="129"/>
    </row>
    <row r="537" ht="12.75">
      <c r="A537" s="129"/>
    </row>
    <row r="538" ht="12.75">
      <c r="A538" s="129"/>
    </row>
    <row r="539" ht="12.75">
      <c r="A539" s="129"/>
    </row>
    <row r="540" ht="12.75">
      <c r="A540" s="129"/>
    </row>
    <row r="541" ht="12.75">
      <c r="A541" s="129"/>
    </row>
    <row r="542" ht="12.75">
      <c r="A542" s="129"/>
    </row>
    <row r="543" ht="12.75">
      <c r="A543" s="129"/>
    </row>
    <row r="544" ht="12.75">
      <c r="A544" s="129"/>
    </row>
    <row r="545" ht="12.75">
      <c r="A545" s="129"/>
    </row>
    <row r="546" ht="12.75">
      <c r="A546" s="129"/>
    </row>
    <row r="547" ht="12.75">
      <c r="A547" s="129"/>
    </row>
    <row r="548" ht="12.75">
      <c r="A548" s="129"/>
    </row>
    <row r="549" ht="12.75">
      <c r="A549" s="129"/>
    </row>
    <row r="550" ht="12.75">
      <c r="A550" s="129"/>
    </row>
    <row r="551" ht="12.75">
      <c r="A551" s="129"/>
    </row>
    <row r="552" ht="12.75">
      <c r="A552" s="129"/>
    </row>
    <row r="553" ht="12.75">
      <c r="A553" s="129"/>
    </row>
    <row r="554" ht="12.75">
      <c r="A554" s="129"/>
    </row>
    <row r="555" ht="12.75">
      <c r="A555" s="129"/>
    </row>
    <row r="556" ht="12.75">
      <c r="A556" s="129"/>
    </row>
    <row r="557" ht="12.75">
      <c r="A557" s="129"/>
    </row>
    <row r="558" ht="12.75">
      <c r="A558" s="129"/>
    </row>
    <row r="559" ht="12.75">
      <c r="A559" s="129"/>
    </row>
    <row r="560" ht="12.75">
      <c r="A560" s="129"/>
    </row>
    <row r="561" ht="12.75">
      <c r="A561" s="129"/>
    </row>
    <row r="562" ht="12.75">
      <c r="A562" s="129"/>
    </row>
    <row r="563" ht="12.75">
      <c r="A563" s="129"/>
    </row>
    <row r="564" ht="12.75">
      <c r="A564" s="129"/>
    </row>
    <row r="565" ht="12.75">
      <c r="A565" s="129"/>
    </row>
    <row r="566" ht="12.75">
      <c r="A566" s="129"/>
    </row>
    <row r="567" ht="12.75">
      <c r="A567" s="129"/>
    </row>
    <row r="568" ht="12.75">
      <c r="A568" s="129"/>
    </row>
    <row r="569" ht="12.75">
      <c r="A569" s="129"/>
    </row>
    <row r="570" ht="12.75">
      <c r="A570" s="129"/>
    </row>
    <row r="571" ht="12.75">
      <c r="A571" s="129"/>
    </row>
    <row r="572" ht="12.75">
      <c r="A572" s="129"/>
    </row>
    <row r="573" ht="12.75">
      <c r="A573" s="129"/>
    </row>
    <row r="574" ht="12.75">
      <c r="A574" s="129"/>
    </row>
    <row r="575" ht="12.75">
      <c r="A575" s="129"/>
    </row>
    <row r="576" ht="12.75">
      <c r="A576" s="129"/>
    </row>
    <row r="577" ht="12.75">
      <c r="A577" s="129"/>
    </row>
    <row r="578" ht="12.75">
      <c r="A578" s="129"/>
    </row>
    <row r="579" ht="12.75">
      <c r="A579" s="129"/>
    </row>
    <row r="580" ht="12.75">
      <c r="A580" s="129"/>
    </row>
    <row r="581" ht="12.75">
      <c r="A581" s="129"/>
    </row>
    <row r="582" ht="12.75">
      <c r="A582" s="129"/>
    </row>
    <row r="583" ht="12.75">
      <c r="A583" s="129"/>
    </row>
    <row r="584" ht="12.75">
      <c r="A584" s="129"/>
    </row>
    <row r="585" ht="12.75">
      <c r="A585" s="129"/>
    </row>
    <row r="586" ht="12.75">
      <c r="A586" s="129"/>
    </row>
    <row r="587" ht="12.75">
      <c r="A587" s="129"/>
    </row>
    <row r="588" ht="12.75">
      <c r="A588" s="129"/>
    </row>
    <row r="589" ht="12.75">
      <c r="A589" s="129"/>
    </row>
    <row r="590" ht="12.75">
      <c r="A590" s="129"/>
    </row>
    <row r="591" ht="12.75">
      <c r="A591" s="129"/>
    </row>
    <row r="592" ht="12.75">
      <c r="A592" s="129"/>
    </row>
    <row r="593" ht="12.75">
      <c r="A593" s="129"/>
    </row>
    <row r="594" ht="12.75">
      <c r="A594" s="129"/>
    </row>
    <row r="595" ht="12.75">
      <c r="A595" s="129"/>
    </row>
    <row r="596" ht="12.75">
      <c r="A596" s="129"/>
    </row>
    <row r="597" ht="12.75">
      <c r="A597" s="129"/>
    </row>
    <row r="598" ht="12.75">
      <c r="A598" s="129"/>
    </row>
    <row r="599" ht="12.75">
      <c r="A599" s="129"/>
    </row>
    <row r="600" ht="12.75">
      <c r="A600" s="129"/>
    </row>
    <row r="601" ht="12.75">
      <c r="A601" s="129"/>
    </row>
    <row r="602" ht="12.75">
      <c r="A602" s="129"/>
    </row>
    <row r="603" ht="12.75">
      <c r="A603" s="129"/>
    </row>
    <row r="604" ht="12.75">
      <c r="A604" s="129"/>
    </row>
    <row r="605" ht="12.75">
      <c r="A605" s="129"/>
    </row>
    <row r="606" ht="12.75">
      <c r="A606" s="129"/>
    </row>
    <row r="607" ht="12.75">
      <c r="A607" s="129"/>
    </row>
    <row r="608" ht="12.75">
      <c r="A608" s="129"/>
    </row>
    <row r="609" ht="12.75">
      <c r="A609" s="129"/>
    </row>
    <row r="610" ht="12.75">
      <c r="A610" s="129"/>
    </row>
    <row r="611" ht="12.75">
      <c r="A611" s="129"/>
    </row>
    <row r="612" ht="12.75">
      <c r="A612" s="129"/>
    </row>
    <row r="613" ht="12.75">
      <c r="A613" s="129"/>
    </row>
    <row r="614" ht="12.75">
      <c r="A614" s="129"/>
    </row>
    <row r="615" ht="12.75">
      <c r="A615" s="129"/>
    </row>
    <row r="616" ht="12.75">
      <c r="A616" s="129"/>
    </row>
    <row r="617" ht="12.75">
      <c r="A617" s="129"/>
    </row>
    <row r="618" ht="12.75">
      <c r="A618" s="129"/>
    </row>
    <row r="619" ht="12.75">
      <c r="A619" s="129"/>
    </row>
    <row r="620" ht="12.75">
      <c r="A620" s="129"/>
    </row>
    <row r="621" ht="12.75">
      <c r="A621" s="129"/>
    </row>
    <row r="622" ht="12.75">
      <c r="A622" s="129"/>
    </row>
    <row r="623" ht="12.75">
      <c r="A623" s="129"/>
    </row>
    <row r="624" ht="12.75">
      <c r="A624" s="129"/>
    </row>
    <row r="625" ht="12.75">
      <c r="A625" s="129"/>
    </row>
    <row r="626" ht="12.75">
      <c r="A626" s="129"/>
    </row>
    <row r="627" ht="12.75">
      <c r="A627" s="129"/>
    </row>
    <row r="628" ht="12.75">
      <c r="A628" s="129"/>
    </row>
    <row r="629" ht="12.75">
      <c r="A629" s="129"/>
    </row>
    <row r="630" ht="12.75">
      <c r="A630" s="129"/>
    </row>
    <row r="631" ht="12.75">
      <c r="A631" s="129"/>
    </row>
    <row r="632" ht="12.75">
      <c r="A632" s="129"/>
    </row>
    <row r="633" ht="12.75">
      <c r="A633" s="129"/>
    </row>
    <row r="634" ht="12.75">
      <c r="A634" s="129"/>
    </row>
    <row r="635" ht="12.75">
      <c r="A635" s="129"/>
    </row>
    <row r="636" ht="12.75">
      <c r="A636" s="129"/>
    </row>
    <row r="637" ht="12.75">
      <c r="A637" s="129"/>
    </row>
    <row r="638" ht="12.75">
      <c r="A638" s="129"/>
    </row>
    <row r="639" ht="12.75">
      <c r="A639" s="129"/>
    </row>
    <row r="640" ht="12.75">
      <c r="A640" s="129"/>
    </row>
    <row r="641" ht="12.75">
      <c r="A641" s="129"/>
    </row>
    <row r="642" ht="12.75">
      <c r="A642" s="129"/>
    </row>
    <row r="643" ht="12.75">
      <c r="A643" s="129"/>
    </row>
    <row r="644" ht="12.75">
      <c r="A644" s="129"/>
    </row>
    <row r="645" ht="12.75">
      <c r="A645" s="129"/>
    </row>
    <row r="646" ht="12.75">
      <c r="A646" s="129"/>
    </row>
    <row r="647" ht="12.75">
      <c r="A647" s="129"/>
    </row>
    <row r="648" ht="12.75">
      <c r="A648" s="129"/>
    </row>
    <row r="649" ht="12.75">
      <c r="A649" s="129"/>
    </row>
    <row r="650" ht="12.75">
      <c r="A650" s="129"/>
    </row>
    <row r="651" ht="12.75">
      <c r="A651" s="129"/>
    </row>
    <row r="652" ht="12.75">
      <c r="A652" s="129"/>
    </row>
    <row r="653" ht="12.75">
      <c r="A653" s="129"/>
    </row>
    <row r="654" ht="12.75">
      <c r="A654" s="129"/>
    </row>
    <row r="655" ht="12.75">
      <c r="A655" s="129"/>
    </row>
    <row r="656" ht="12.75">
      <c r="A656" s="129"/>
    </row>
    <row r="657" ht="12.75">
      <c r="A657" s="129"/>
    </row>
    <row r="658" ht="12.75">
      <c r="A658" s="129"/>
    </row>
    <row r="659" ht="12.75">
      <c r="A659" s="129"/>
    </row>
    <row r="660" ht="12.75">
      <c r="A660" s="129"/>
    </row>
    <row r="661" ht="12.75">
      <c r="A661" s="129"/>
    </row>
    <row r="662" ht="12.75">
      <c r="A662" s="129"/>
    </row>
    <row r="663" ht="12.75">
      <c r="A663" s="129"/>
    </row>
    <row r="664" ht="12.75">
      <c r="A664" s="129"/>
    </row>
    <row r="665" ht="12.75">
      <c r="A665" s="129"/>
    </row>
    <row r="666" ht="12.75">
      <c r="A666" s="129"/>
    </row>
    <row r="667" ht="12.75">
      <c r="A667" s="129"/>
    </row>
    <row r="668" ht="12.75">
      <c r="A668" s="129"/>
    </row>
    <row r="669" ht="12.75">
      <c r="A669" s="129"/>
    </row>
    <row r="670" ht="12.75">
      <c r="A670" s="129"/>
    </row>
    <row r="671" ht="12.75">
      <c r="A671" s="129"/>
    </row>
    <row r="672" ht="12.75">
      <c r="A672" s="129"/>
    </row>
    <row r="673" ht="12.75">
      <c r="A673" s="129"/>
    </row>
    <row r="674" ht="12.75">
      <c r="A674" s="129"/>
    </row>
    <row r="675" ht="12.75">
      <c r="A675" s="129"/>
    </row>
    <row r="676" ht="12.75">
      <c r="A676" s="129"/>
    </row>
  </sheetData>
  <mergeCells count="15">
    <mergeCell ref="E100:E102"/>
    <mergeCell ref="A100:A102"/>
    <mergeCell ref="B100:B102"/>
    <mergeCell ref="C100:C102"/>
    <mergeCell ref="D100:D102"/>
    <mergeCell ref="E5:E7"/>
    <mergeCell ref="A62:A64"/>
    <mergeCell ref="B62:B64"/>
    <mergeCell ref="C62:C64"/>
    <mergeCell ref="D62:D64"/>
    <mergeCell ref="E62:E64"/>
    <mergeCell ref="A5:A7"/>
    <mergeCell ref="B5:B7"/>
    <mergeCell ref="C5:C7"/>
    <mergeCell ref="D5:D7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75"/>
  <sheetViews>
    <sheetView workbookViewId="0" topLeftCell="C52">
      <selection activeCell="K76" sqref="K76"/>
    </sheetView>
  </sheetViews>
  <sheetFormatPr defaultColWidth="9.140625" defaultRowHeight="12.75"/>
  <cols>
    <col min="1" max="1" width="17.8515625" style="105" customWidth="1"/>
    <col min="2" max="2" width="5.28125" style="105" customWidth="1"/>
    <col min="3" max="3" width="4.28125" style="105" customWidth="1"/>
    <col min="4" max="6" width="5.28125" style="105" customWidth="1"/>
    <col min="7" max="7" width="6.28125" style="105" customWidth="1"/>
    <col min="8" max="11" width="5.28125" style="105" customWidth="1"/>
    <col min="12" max="12" width="5.7109375" style="105" customWidth="1"/>
    <col min="13" max="14" width="5.28125" style="105" customWidth="1"/>
    <col min="15" max="16384" width="9.140625" style="105" customWidth="1"/>
  </cols>
  <sheetData>
    <row r="1" spans="1:2" ht="14.25">
      <c r="A1" s="108" t="s">
        <v>190</v>
      </c>
      <c r="B1" s="108"/>
    </row>
    <row r="2" spans="1:13" s="132" customFormat="1" ht="12.75" customHeight="1">
      <c r="A2" s="81" t="s">
        <v>318</v>
      </c>
      <c r="B2" s="131"/>
      <c r="C2" s="131"/>
      <c r="D2" s="131"/>
      <c r="E2" s="131"/>
      <c r="F2" s="131"/>
      <c r="G2" s="131"/>
      <c r="H2" s="131"/>
      <c r="I2" s="2" t="s">
        <v>181</v>
      </c>
      <c r="M2" s="131" t="s">
        <v>191</v>
      </c>
    </row>
    <row r="3" spans="1:14" s="111" customFormat="1" ht="12.75">
      <c r="A3" s="133"/>
      <c r="B3" s="52" t="s">
        <v>192</v>
      </c>
      <c r="C3" s="5" t="s">
        <v>193</v>
      </c>
      <c r="D3" s="52" t="s">
        <v>194</v>
      </c>
      <c r="E3" s="5" t="s">
        <v>195</v>
      </c>
      <c r="F3" s="52" t="s">
        <v>196</v>
      </c>
      <c r="G3" s="52" t="s">
        <v>197</v>
      </c>
      <c r="H3" s="5" t="s">
        <v>198</v>
      </c>
      <c r="I3" s="52" t="s">
        <v>199</v>
      </c>
      <c r="J3" s="52" t="s">
        <v>200</v>
      </c>
      <c r="K3" s="5" t="s">
        <v>201</v>
      </c>
      <c r="L3" s="52" t="s">
        <v>202</v>
      </c>
      <c r="M3" s="52" t="s">
        <v>203</v>
      </c>
      <c r="N3" s="52" t="s">
        <v>204</v>
      </c>
    </row>
    <row r="4" spans="1:14" s="111" customFormat="1" ht="12.75">
      <c r="A4" s="84" t="s">
        <v>84</v>
      </c>
      <c r="B4" s="85">
        <v>37</v>
      </c>
      <c r="C4" s="86">
        <v>20</v>
      </c>
      <c r="D4" s="87">
        <v>264</v>
      </c>
      <c r="E4" s="85">
        <v>1531</v>
      </c>
      <c r="F4" s="85">
        <v>761</v>
      </c>
      <c r="G4" s="86">
        <v>99130</v>
      </c>
      <c r="H4" s="87">
        <v>5268</v>
      </c>
      <c r="I4" s="85">
        <v>780</v>
      </c>
      <c r="J4" s="85">
        <v>56</v>
      </c>
      <c r="K4" s="86">
        <v>716</v>
      </c>
      <c r="L4" s="87">
        <v>65593</v>
      </c>
      <c r="M4" s="85">
        <v>1739</v>
      </c>
      <c r="N4" s="85">
        <v>4193</v>
      </c>
    </row>
    <row r="5" spans="1:14" ht="12.75">
      <c r="A5" s="88" t="s">
        <v>85</v>
      </c>
      <c r="B5" s="89">
        <v>0</v>
      </c>
      <c r="C5" s="90">
        <v>0</v>
      </c>
      <c r="D5" s="90">
        <v>12</v>
      </c>
      <c r="E5" s="89">
        <v>41</v>
      </c>
      <c r="F5" s="89">
        <v>9</v>
      </c>
      <c r="G5" s="90">
        <v>719</v>
      </c>
      <c r="H5" s="90">
        <v>39</v>
      </c>
      <c r="I5" s="89">
        <v>4</v>
      </c>
      <c r="J5" s="89">
        <v>1</v>
      </c>
      <c r="K5" s="90">
        <v>10</v>
      </c>
      <c r="L5" s="90">
        <v>1482</v>
      </c>
      <c r="M5" s="89">
        <v>43</v>
      </c>
      <c r="N5" s="89">
        <v>47</v>
      </c>
    </row>
    <row r="6" spans="1:14" ht="12.75">
      <c r="A6" s="69" t="s">
        <v>86</v>
      </c>
      <c r="B6" s="91">
        <v>0</v>
      </c>
      <c r="C6" s="92">
        <v>0</v>
      </c>
      <c r="D6" s="92">
        <v>4</v>
      </c>
      <c r="E6" s="91">
        <v>1</v>
      </c>
      <c r="F6" s="91">
        <v>2</v>
      </c>
      <c r="G6" s="92">
        <v>46</v>
      </c>
      <c r="H6" s="92">
        <v>0</v>
      </c>
      <c r="I6" s="91">
        <v>0</v>
      </c>
      <c r="J6" s="91">
        <v>0</v>
      </c>
      <c r="K6" s="92">
        <v>0</v>
      </c>
      <c r="L6" s="92">
        <v>124</v>
      </c>
      <c r="M6" s="91">
        <v>2</v>
      </c>
      <c r="N6" s="91">
        <v>2</v>
      </c>
    </row>
    <row r="7" spans="1:14" ht="12.75">
      <c r="A7" s="69" t="s">
        <v>87</v>
      </c>
      <c r="B7" s="91">
        <v>0</v>
      </c>
      <c r="C7" s="92">
        <v>0</v>
      </c>
      <c r="D7" s="92">
        <v>0</v>
      </c>
      <c r="E7" s="91">
        <v>10</v>
      </c>
      <c r="F7" s="91">
        <v>0</v>
      </c>
      <c r="G7" s="92">
        <v>55</v>
      </c>
      <c r="H7" s="92">
        <v>2</v>
      </c>
      <c r="I7" s="91">
        <v>2</v>
      </c>
      <c r="J7" s="91">
        <v>0</v>
      </c>
      <c r="K7" s="92">
        <v>0</v>
      </c>
      <c r="L7" s="92">
        <v>300</v>
      </c>
      <c r="M7" s="91">
        <v>8</v>
      </c>
      <c r="N7" s="91">
        <v>10</v>
      </c>
    </row>
    <row r="8" spans="1:14" ht="12.75">
      <c r="A8" s="69" t="s">
        <v>88</v>
      </c>
      <c r="B8" s="91">
        <v>0</v>
      </c>
      <c r="C8" s="92">
        <v>0</v>
      </c>
      <c r="D8" s="92">
        <v>3</v>
      </c>
      <c r="E8" s="91">
        <v>8</v>
      </c>
      <c r="F8" s="91">
        <v>0</v>
      </c>
      <c r="G8" s="92">
        <v>22</v>
      </c>
      <c r="H8" s="92">
        <v>1</v>
      </c>
      <c r="I8" s="91">
        <v>0</v>
      </c>
      <c r="J8" s="91">
        <v>0</v>
      </c>
      <c r="K8" s="92">
        <v>0</v>
      </c>
      <c r="L8" s="92">
        <v>105</v>
      </c>
      <c r="M8" s="91">
        <v>0</v>
      </c>
      <c r="N8" s="91">
        <v>1</v>
      </c>
    </row>
    <row r="9" spans="1:14" ht="12.75">
      <c r="A9" s="69" t="s">
        <v>89</v>
      </c>
      <c r="B9" s="91">
        <v>0</v>
      </c>
      <c r="C9" s="92">
        <v>0</v>
      </c>
      <c r="D9" s="92">
        <v>0</v>
      </c>
      <c r="E9" s="91">
        <v>4</v>
      </c>
      <c r="F9" s="91">
        <v>1</v>
      </c>
      <c r="G9" s="92">
        <v>37</v>
      </c>
      <c r="H9" s="92">
        <v>9</v>
      </c>
      <c r="I9" s="91">
        <v>1</v>
      </c>
      <c r="J9" s="91">
        <v>1</v>
      </c>
      <c r="K9" s="92">
        <v>0</v>
      </c>
      <c r="L9" s="92">
        <v>139</v>
      </c>
      <c r="M9" s="91">
        <v>8</v>
      </c>
      <c r="N9" s="91">
        <v>2</v>
      </c>
    </row>
    <row r="10" spans="1:14" ht="12.75">
      <c r="A10" s="69" t="s">
        <v>90</v>
      </c>
      <c r="B10" s="91">
        <v>0</v>
      </c>
      <c r="C10" s="92">
        <v>0</v>
      </c>
      <c r="D10" s="92">
        <v>1</v>
      </c>
      <c r="E10" s="91">
        <v>7</v>
      </c>
      <c r="F10" s="91">
        <v>1</v>
      </c>
      <c r="G10" s="92">
        <v>90</v>
      </c>
      <c r="H10" s="92">
        <v>14</v>
      </c>
      <c r="I10" s="91">
        <v>1</v>
      </c>
      <c r="J10" s="91">
        <v>0</v>
      </c>
      <c r="K10" s="92">
        <v>0</v>
      </c>
      <c r="L10" s="92">
        <v>233</v>
      </c>
      <c r="M10" s="91">
        <v>8</v>
      </c>
      <c r="N10" s="91">
        <v>3</v>
      </c>
    </row>
    <row r="11" spans="1:14" ht="12.75">
      <c r="A11" s="69" t="s">
        <v>91</v>
      </c>
      <c r="B11" s="91">
        <v>0</v>
      </c>
      <c r="C11" s="92">
        <v>0</v>
      </c>
      <c r="D11" s="92">
        <v>0</v>
      </c>
      <c r="E11" s="91">
        <v>7</v>
      </c>
      <c r="F11" s="91">
        <v>4</v>
      </c>
      <c r="G11" s="92">
        <v>275</v>
      </c>
      <c r="H11" s="92">
        <v>8</v>
      </c>
      <c r="I11" s="91">
        <v>0</v>
      </c>
      <c r="J11" s="91">
        <v>0</v>
      </c>
      <c r="K11" s="92">
        <v>8</v>
      </c>
      <c r="L11" s="92">
        <v>269</v>
      </c>
      <c r="M11" s="91">
        <v>13</v>
      </c>
      <c r="N11" s="91">
        <v>20</v>
      </c>
    </row>
    <row r="12" spans="1:14" ht="12.75">
      <c r="A12" s="69" t="s">
        <v>92</v>
      </c>
      <c r="B12" s="91">
        <v>0</v>
      </c>
      <c r="C12" s="92">
        <v>0</v>
      </c>
      <c r="D12" s="92">
        <v>3</v>
      </c>
      <c r="E12" s="91">
        <v>2</v>
      </c>
      <c r="F12" s="91">
        <v>1</v>
      </c>
      <c r="G12" s="92">
        <v>118</v>
      </c>
      <c r="H12" s="92">
        <v>3</v>
      </c>
      <c r="I12" s="91">
        <v>0</v>
      </c>
      <c r="J12" s="91">
        <v>0</v>
      </c>
      <c r="K12" s="92">
        <v>2</v>
      </c>
      <c r="L12" s="92">
        <v>164</v>
      </c>
      <c r="M12" s="91">
        <v>0</v>
      </c>
      <c r="N12" s="91">
        <v>7</v>
      </c>
    </row>
    <row r="13" spans="1:14" ht="12.75">
      <c r="A13" s="69" t="s">
        <v>93</v>
      </c>
      <c r="B13" s="91">
        <v>0</v>
      </c>
      <c r="C13" s="92">
        <v>0</v>
      </c>
      <c r="D13" s="92">
        <v>1</v>
      </c>
      <c r="E13" s="91">
        <v>2</v>
      </c>
      <c r="F13" s="91">
        <v>0</v>
      </c>
      <c r="G13" s="92">
        <v>76</v>
      </c>
      <c r="H13" s="92">
        <v>2</v>
      </c>
      <c r="I13" s="91">
        <v>0</v>
      </c>
      <c r="J13" s="91">
        <v>0</v>
      </c>
      <c r="K13" s="92">
        <v>0</v>
      </c>
      <c r="L13" s="92">
        <v>148</v>
      </c>
      <c r="M13" s="91">
        <v>4</v>
      </c>
      <c r="N13" s="91">
        <v>2</v>
      </c>
    </row>
    <row r="14" spans="1:14" ht="12.75">
      <c r="A14" s="93" t="s">
        <v>94</v>
      </c>
      <c r="B14" s="89">
        <v>2</v>
      </c>
      <c r="C14" s="94">
        <v>0</v>
      </c>
      <c r="D14" s="94">
        <v>55</v>
      </c>
      <c r="E14" s="89">
        <v>82</v>
      </c>
      <c r="F14" s="89">
        <v>27</v>
      </c>
      <c r="G14" s="94">
        <v>4292</v>
      </c>
      <c r="H14" s="94">
        <v>310</v>
      </c>
      <c r="I14" s="89">
        <v>47</v>
      </c>
      <c r="J14" s="89">
        <v>2</v>
      </c>
      <c r="K14" s="94">
        <v>33</v>
      </c>
      <c r="L14" s="94">
        <v>5184</v>
      </c>
      <c r="M14" s="89">
        <v>111</v>
      </c>
      <c r="N14" s="89">
        <v>190</v>
      </c>
    </row>
    <row r="15" spans="1:14" ht="12.75">
      <c r="A15" s="69" t="s">
        <v>95</v>
      </c>
      <c r="B15" s="91">
        <v>0</v>
      </c>
      <c r="C15" s="92">
        <v>0</v>
      </c>
      <c r="D15" s="92">
        <v>5</v>
      </c>
      <c r="E15" s="91">
        <v>27</v>
      </c>
      <c r="F15" s="91">
        <v>18</v>
      </c>
      <c r="G15" s="92">
        <v>1247</v>
      </c>
      <c r="H15" s="92">
        <v>73</v>
      </c>
      <c r="I15" s="91">
        <v>23</v>
      </c>
      <c r="J15" s="91">
        <v>0</v>
      </c>
      <c r="K15" s="92">
        <v>11</v>
      </c>
      <c r="L15" s="92">
        <v>1338</v>
      </c>
      <c r="M15" s="91">
        <v>33</v>
      </c>
      <c r="N15" s="91">
        <v>44</v>
      </c>
    </row>
    <row r="16" spans="1:14" ht="12.75">
      <c r="A16" s="69" t="s">
        <v>96</v>
      </c>
      <c r="B16" s="91">
        <v>1</v>
      </c>
      <c r="C16" s="92">
        <v>0</v>
      </c>
      <c r="D16" s="92">
        <v>48</v>
      </c>
      <c r="E16" s="91">
        <v>12</v>
      </c>
      <c r="F16" s="91">
        <v>0</v>
      </c>
      <c r="G16" s="92">
        <v>802</v>
      </c>
      <c r="H16" s="92">
        <v>48</v>
      </c>
      <c r="I16" s="91">
        <v>3</v>
      </c>
      <c r="J16" s="91">
        <v>1</v>
      </c>
      <c r="K16" s="92">
        <v>4</v>
      </c>
      <c r="L16" s="92">
        <v>1098</v>
      </c>
      <c r="M16" s="91">
        <v>23</v>
      </c>
      <c r="N16" s="91">
        <v>37</v>
      </c>
    </row>
    <row r="17" spans="1:14" ht="12.75">
      <c r="A17" s="69" t="s">
        <v>97</v>
      </c>
      <c r="B17" s="91">
        <v>0</v>
      </c>
      <c r="C17" s="92">
        <v>0</v>
      </c>
      <c r="D17" s="92">
        <v>2</v>
      </c>
      <c r="E17" s="91">
        <v>11</v>
      </c>
      <c r="F17" s="91">
        <v>1</v>
      </c>
      <c r="G17" s="92">
        <v>248</v>
      </c>
      <c r="H17" s="92">
        <v>37</v>
      </c>
      <c r="I17" s="91">
        <v>6</v>
      </c>
      <c r="J17" s="91">
        <v>0</v>
      </c>
      <c r="K17" s="92">
        <v>2</v>
      </c>
      <c r="L17" s="92">
        <v>411</v>
      </c>
      <c r="M17" s="91">
        <v>11</v>
      </c>
      <c r="N17" s="91">
        <v>14</v>
      </c>
    </row>
    <row r="18" spans="1:14" ht="12.75">
      <c r="A18" s="69" t="s">
        <v>98</v>
      </c>
      <c r="B18" s="91">
        <v>1</v>
      </c>
      <c r="C18" s="92">
        <v>0</v>
      </c>
      <c r="D18" s="92">
        <v>0</v>
      </c>
      <c r="E18" s="91">
        <v>7</v>
      </c>
      <c r="F18" s="91">
        <v>1</v>
      </c>
      <c r="G18" s="92">
        <v>246</v>
      </c>
      <c r="H18" s="92">
        <v>16</v>
      </c>
      <c r="I18" s="91">
        <v>2</v>
      </c>
      <c r="J18" s="91">
        <v>0</v>
      </c>
      <c r="K18" s="92">
        <v>3</v>
      </c>
      <c r="L18" s="92">
        <v>454</v>
      </c>
      <c r="M18" s="91">
        <v>8</v>
      </c>
      <c r="N18" s="91">
        <v>18</v>
      </c>
    </row>
    <row r="19" spans="1:14" ht="12.75">
      <c r="A19" s="69" t="s">
        <v>99</v>
      </c>
      <c r="B19" s="91">
        <v>0</v>
      </c>
      <c r="C19" s="92">
        <v>0</v>
      </c>
      <c r="D19" s="92">
        <v>0</v>
      </c>
      <c r="E19" s="91">
        <v>4</v>
      </c>
      <c r="F19" s="91">
        <v>5</v>
      </c>
      <c r="G19" s="92">
        <v>424</v>
      </c>
      <c r="H19" s="92">
        <v>37</v>
      </c>
      <c r="I19" s="91">
        <v>3</v>
      </c>
      <c r="J19" s="91">
        <v>0</v>
      </c>
      <c r="K19" s="92">
        <v>2</v>
      </c>
      <c r="L19" s="92">
        <v>531</v>
      </c>
      <c r="M19" s="91">
        <v>14</v>
      </c>
      <c r="N19" s="91">
        <v>28</v>
      </c>
    </row>
    <row r="20" spans="1:14" ht="12.75">
      <c r="A20" s="69" t="s">
        <v>100</v>
      </c>
      <c r="B20" s="91">
        <v>0</v>
      </c>
      <c r="C20" s="92">
        <v>0</v>
      </c>
      <c r="D20" s="92">
        <v>0</v>
      </c>
      <c r="E20" s="91">
        <v>10</v>
      </c>
      <c r="F20" s="91">
        <v>1</v>
      </c>
      <c r="G20" s="92">
        <v>400</v>
      </c>
      <c r="H20" s="92">
        <v>13</v>
      </c>
      <c r="I20" s="91">
        <v>3</v>
      </c>
      <c r="J20" s="91">
        <v>1</v>
      </c>
      <c r="K20" s="92">
        <v>6</v>
      </c>
      <c r="L20" s="92">
        <v>473</v>
      </c>
      <c r="M20" s="91">
        <v>8</v>
      </c>
      <c r="N20" s="91">
        <v>20</v>
      </c>
    </row>
    <row r="21" spans="1:14" ht="12.75">
      <c r="A21" s="69" t="s">
        <v>101</v>
      </c>
      <c r="B21" s="91">
        <v>0</v>
      </c>
      <c r="C21" s="92">
        <v>0</v>
      </c>
      <c r="D21" s="92">
        <v>0</v>
      </c>
      <c r="E21" s="91">
        <v>11</v>
      </c>
      <c r="F21" s="91">
        <v>1</v>
      </c>
      <c r="G21" s="92">
        <v>925</v>
      </c>
      <c r="H21" s="92">
        <v>86</v>
      </c>
      <c r="I21" s="91">
        <v>7</v>
      </c>
      <c r="J21" s="91">
        <v>0</v>
      </c>
      <c r="K21" s="92">
        <v>5</v>
      </c>
      <c r="L21" s="92">
        <v>879</v>
      </c>
      <c r="M21" s="91">
        <v>14</v>
      </c>
      <c r="N21" s="91">
        <v>29</v>
      </c>
    </row>
    <row r="22" spans="1:14" ht="12.75">
      <c r="A22" s="93" t="s">
        <v>102</v>
      </c>
      <c r="B22" s="89">
        <v>3</v>
      </c>
      <c r="C22" s="94">
        <v>1</v>
      </c>
      <c r="D22" s="94">
        <v>15</v>
      </c>
      <c r="E22" s="89">
        <v>86</v>
      </c>
      <c r="F22" s="89">
        <v>58</v>
      </c>
      <c r="G22" s="94">
        <v>3720</v>
      </c>
      <c r="H22" s="94">
        <v>335</v>
      </c>
      <c r="I22" s="89">
        <v>37</v>
      </c>
      <c r="J22" s="89">
        <v>0</v>
      </c>
      <c r="K22" s="94">
        <v>27</v>
      </c>
      <c r="L22" s="94">
        <v>4307</v>
      </c>
      <c r="M22" s="89">
        <v>61</v>
      </c>
      <c r="N22" s="89">
        <v>125</v>
      </c>
    </row>
    <row r="23" spans="1:14" ht="12.75">
      <c r="A23" s="69" t="s">
        <v>103</v>
      </c>
      <c r="B23" s="91">
        <v>0</v>
      </c>
      <c r="C23" s="92">
        <v>0</v>
      </c>
      <c r="D23" s="92">
        <v>0</v>
      </c>
      <c r="E23" s="91">
        <v>7</v>
      </c>
      <c r="F23" s="91">
        <v>0</v>
      </c>
      <c r="G23" s="92">
        <v>423</v>
      </c>
      <c r="H23" s="92">
        <v>41</v>
      </c>
      <c r="I23" s="91">
        <v>3</v>
      </c>
      <c r="J23" s="91">
        <v>0</v>
      </c>
      <c r="K23" s="92">
        <v>6</v>
      </c>
      <c r="L23" s="92">
        <v>396</v>
      </c>
      <c r="M23" s="91">
        <v>6</v>
      </c>
      <c r="N23" s="91">
        <v>15</v>
      </c>
    </row>
    <row r="24" spans="1:14" ht="12.75">
      <c r="A24" s="69" t="s">
        <v>104</v>
      </c>
      <c r="B24" s="91">
        <v>1</v>
      </c>
      <c r="C24" s="92">
        <v>0</v>
      </c>
      <c r="D24" s="92">
        <v>0</v>
      </c>
      <c r="E24" s="91">
        <v>8</v>
      </c>
      <c r="F24" s="91">
        <v>5</v>
      </c>
      <c r="G24" s="92">
        <v>185</v>
      </c>
      <c r="H24" s="92">
        <v>22</v>
      </c>
      <c r="I24" s="91">
        <v>2</v>
      </c>
      <c r="J24" s="91">
        <v>0</v>
      </c>
      <c r="K24" s="92">
        <v>2</v>
      </c>
      <c r="L24" s="92">
        <v>499</v>
      </c>
      <c r="M24" s="91">
        <v>5</v>
      </c>
      <c r="N24" s="91">
        <v>18</v>
      </c>
    </row>
    <row r="25" spans="1:14" ht="12.75">
      <c r="A25" s="69" t="s">
        <v>105</v>
      </c>
      <c r="B25" s="91">
        <v>0</v>
      </c>
      <c r="C25" s="92">
        <v>0</v>
      </c>
      <c r="D25" s="92">
        <v>0</v>
      </c>
      <c r="E25" s="91">
        <v>6</v>
      </c>
      <c r="F25" s="91">
        <v>3</v>
      </c>
      <c r="G25" s="92">
        <v>110</v>
      </c>
      <c r="H25" s="92">
        <v>19</v>
      </c>
      <c r="I25" s="91">
        <v>0</v>
      </c>
      <c r="J25" s="91">
        <v>0</v>
      </c>
      <c r="K25" s="92">
        <v>1</v>
      </c>
      <c r="L25" s="92">
        <v>247</v>
      </c>
      <c r="M25" s="91">
        <v>1</v>
      </c>
      <c r="N25" s="91">
        <v>7</v>
      </c>
    </row>
    <row r="26" spans="1:14" ht="12.75">
      <c r="A26" s="69" t="s">
        <v>106</v>
      </c>
      <c r="B26" s="91">
        <v>0</v>
      </c>
      <c r="C26" s="92">
        <v>0</v>
      </c>
      <c r="D26" s="92">
        <v>0</v>
      </c>
      <c r="E26" s="91">
        <v>7</v>
      </c>
      <c r="F26" s="91">
        <v>5</v>
      </c>
      <c r="G26" s="92">
        <v>360</v>
      </c>
      <c r="H26" s="92">
        <v>32</v>
      </c>
      <c r="I26" s="91">
        <v>2</v>
      </c>
      <c r="J26" s="91">
        <v>0</v>
      </c>
      <c r="K26" s="92">
        <v>0</v>
      </c>
      <c r="L26" s="92">
        <v>330</v>
      </c>
      <c r="M26" s="91">
        <v>5</v>
      </c>
      <c r="N26" s="91">
        <v>10</v>
      </c>
    </row>
    <row r="27" spans="1:14" ht="12.75">
      <c r="A27" s="69" t="s">
        <v>107</v>
      </c>
      <c r="B27" s="91">
        <v>1</v>
      </c>
      <c r="C27" s="92">
        <v>0</v>
      </c>
      <c r="D27" s="92">
        <v>2</v>
      </c>
      <c r="E27" s="91">
        <v>14</v>
      </c>
      <c r="F27" s="91">
        <v>6</v>
      </c>
      <c r="G27" s="92">
        <v>550</v>
      </c>
      <c r="H27" s="92">
        <v>51</v>
      </c>
      <c r="I27" s="91">
        <v>4</v>
      </c>
      <c r="J27" s="91">
        <v>0</v>
      </c>
      <c r="K27" s="92">
        <v>7</v>
      </c>
      <c r="L27" s="92">
        <v>496</v>
      </c>
      <c r="M27" s="91">
        <v>6</v>
      </c>
      <c r="N27" s="91">
        <v>18</v>
      </c>
    </row>
    <row r="28" spans="1:14" ht="12.75">
      <c r="A28" s="69" t="s">
        <v>108</v>
      </c>
      <c r="B28" s="91">
        <v>0</v>
      </c>
      <c r="C28" s="92">
        <v>0</v>
      </c>
      <c r="D28" s="92">
        <v>9</v>
      </c>
      <c r="E28" s="91">
        <v>11</v>
      </c>
      <c r="F28" s="91">
        <v>15</v>
      </c>
      <c r="G28" s="92">
        <v>416</v>
      </c>
      <c r="H28" s="92">
        <v>65</v>
      </c>
      <c r="I28" s="91">
        <v>11</v>
      </c>
      <c r="J28" s="91">
        <v>0</v>
      </c>
      <c r="K28" s="92">
        <v>0</v>
      </c>
      <c r="L28" s="92">
        <v>597</v>
      </c>
      <c r="M28" s="91">
        <v>7</v>
      </c>
      <c r="N28" s="91">
        <v>12</v>
      </c>
    </row>
    <row r="29" spans="1:14" ht="12.75">
      <c r="A29" s="69" t="s">
        <v>109</v>
      </c>
      <c r="B29" s="91">
        <v>0</v>
      </c>
      <c r="C29" s="92">
        <v>0</v>
      </c>
      <c r="D29" s="92">
        <v>1</v>
      </c>
      <c r="E29" s="91">
        <v>25</v>
      </c>
      <c r="F29" s="91">
        <v>19</v>
      </c>
      <c r="G29" s="92">
        <v>1151</v>
      </c>
      <c r="H29" s="92">
        <v>58</v>
      </c>
      <c r="I29" s="91">
        <v>4</v>
      </c>
      <c r="J29" s="91">
        <v>0</v>
      </c>
      <c r="K29" s="92">
        <v>10</v>
      </c>
      <c r="L29" s="92">
        <v>1117</v>
      </c>
      <c r="M29" s="91">
        <v>20</v>
      </c>
      <c r="N29" s="91">
        <v>29</v>
      </c>
    </row>
    <row r="30" spans="1:14" ht="12.75">
      <c r="A30" s="69" t="s">
        <v>110</v>
      </c>
      <c r="B30" s="91">
        <v>0</v>
      </c>
      <c r="C30" s="92">
        <v>1</v>
      </c>
      <c r="D30" s="92">
        <v>3</v>
      </c>
      <c r="E30" s="91">
        <v>2</v>
      </c>
      <c r="F30" s="91">
        <v>3</v>
      </c>
      <c r="G30" s="92">
        <v>200</v>
      </c>
      <c r="H30" s="92">
        <v>27</v>
      </c>
      <c r="I30" s="91">
        <v>3</v>
      </c>
      <c r="J30" s="91">
        <v>0</v>
      </c>
      <c r="K30" s="92">
        <v>1</v>
      </c>
      <c r="L30" s="92">
        <v>198</v>
      </c>
      <c r="M30" s="91">
        <v>1</v>
      </c>
      <c r="N30" s="91">
        <v>1</v>
      </c>
    </row>
    <row r="31" spans="1:14" ht="12.75">
      <c r="A31" s="88" t="s">
        <v>111</v>
      </c>
      <c r="B31" s="91">
        <v>1</v>
      </c>
      <c r="C31" s="90">
        <v>0</v>
      </c>
      <c r="D31" s="90">
        <v>0</v>
      </c>
      <c r="E31" s="91">
        <v>6</v>
      </c>
      <c r="F31" s="91">
        <v>2</v>
      </c>
      <c r="G31" s="90">
        <v>325</v>
      </c>
      <c r="H31" s="90">
        <v>20</v>
      </c>
      <c r="I31" s="91">
        <v>8</v>
      </c>
      <c r="J31" s="91">
        <v>0</v>
      </c>
      <c r="K31" s="90">
        <v>0</v>
      </c>
      <c r="L31" s="90">
        <v>427</v>
      </c>
      <c r="M31" s="91">
        <v>10</v>
      </c>
      <c r="N31" s="91">
        <v>15</v>
      </c>
    </row>
    <row r="32" spans="1:14" ht="12.75">
      <c r="A32" s="93" t="s">
        <v>112</v>
      </c>
      <c r="B32" s="89">
        <v>3</v>
      </c>
      <c r="C32" s="94">
        <v>1</v>
      </c>
      <c r="D32" s="94">
        <v>25</v>
      </c>
      <c r="E32" s="89">
        <v>187</v>
      </c>
      <c r="F32" s="89">
        <v>46</v>
      </c>
      <c r="G32" s="94">
        <v>11906</v>
      </c>
      <c r="H32" s="94">
        <v>897</v>
      </c>
      <c r="I32" s="89">
        <v>139</v>
      </c>
      <c r="J32" s="89">
        <v>5</v>
      </c>
      <c r="K32" s="94">
        <v>74</v>
      </c>
      <c r="L32" s="94">
        <v>11673</v>
      </c>
      <c r="M32" s="89">
        <v>186</v>
      </c>
      <c r="N32" s="89">
        <v>362</v>
      </c>
    </row>
    <row r="33" spans="1:14" ht="12.75">
      <c r="A33" s="64" t="s">
        <v>113</v>
      </c>
      <c r="B33" s="95">
        <v>0</v>
      </c>
      <c r="C33" s="96">
        <v>0</v>
      </c>
      <c r="D33" s="96">
        <v>0</v>
      </c>
      <c r="E33" s="95">
        <v>5</v>
      </c>
      <c r="F33" s="95">
        <v>2</v>
      </c>
      <c r="G33" s="96">
        <v>1859</v>
      </c>
      <c r="H33" s="96">
        <v>100</v>
      </c>
      <c r="I33" s="95">
        <v>9</v>
      </c>
      <c r="J33" s="95">
        <v>1</v>
      </c>
      <c r="K33" s="96">
        <v>13</v>
      </c>
      <c r="L33" s="96">
        <v>1710</v>
      </c>
      <c r="M33" s="95">
        <v>13</v>
      </c>
      <c r="N33" s="95">
        <v>53</v>
      </c>
    </row>
    <row r="34" spans="1:14" ht="12.75">
      <c r="A34" s="69" t="s">
        <v>114</v>
      </c>
      <c r="B34" s="91">
        <v>1</v>
      </c>
      <c r="C34" s="92">
        <v>1</v>
      </c>
      <c r="D34" s="92">
        <v>19</v>
      </c>
      <c r="E34" s="91">
        <v>55</v>
      </c>
      <c r="F34" s="91">
        <v>14</v>
      </c>
      <c r="G34" s="92">
        <v>3361</v>
      </c>
      <c r="H34" s="92">
        <v>223</v>
      </c>
      <c r="I34" s="91">
        <v>73</v>
      </c>
      <c r="J34" s="91">
        <v>2</v>
      </c>
      <c r="K34" s="92">
        <v>31</v>
      </c>
      <c r="L34" s="92">
        <v>2723</v>
      </c>
      <c r="M34" s="91">
        <v>60</v>
      </c>
      <c r="N34" s="91">
        <v>130</v>
      </c>
    </row>
    <row r="35" spans="1:14" ht="12.75">
      <c r="A35" s="69" t="s">
        <v>115</v>
      </c>
      <c r="B35" s="91">
        <v>0</v>
      </c>
      <c r="C35" s="92">
        <v>0</v>
      </c>
      <c r="D35" s="92">
        <v>0</v>
      </c>
      <c r="E35" s="91">
        <v>26</v>
      </c>
      <c r="F35" s="91">
        <v>4</v>
      </c>
      <c r="G35" s="92">
        <v>1493</v>
      </c>
      <c r="H35" s="92">
        <v>215</v>
      </c>
      <c r="I35" s="91">
        <v>13</v>
      </c>
      <c r="J35" s="91">
        <v>1</v>
      </c>
      <c r="K35" s="92">
        <v>7</v>
      </c>
      <c r="L35" s="92">
        <v>1771</v>
      </c>
      <c r="M35" s="91">
        <v>41</v>
      </c>
      <c r="N35" s="91">
        <v>54</v>
      </c>
    </row>
    <row r="36" spans="1:14" ht="12" customHeight="1">
      <c r="A36" s="69" t="s">
        <v>116</v>
      </c>
      <c r="B36" s="91">
        <v>0</v>
      </c>
      <c r="C36" s="92">
        <v>0</v>
      </c>
      <c r="D36" s="92">
        <v>1</v>
      </c>
      <c r="E36" s="91">
        <v>49</v>
      </c>
      <c r="F36" s="91">
        <v>10</v>
      </c>
      <c r="G36" s="92">
        <v>2892</v>
      </c>
      <c r="H36" s="92">
        <v>154</v>
      </c>
      <c r="I36" s="91">
        <v>19</v>
      </c>
      <c r="J36" s="91">
        <v>0</v>
      </c>
      <c r="K36" s="92">
        <v>17</v>
      </c>
      <c r="L36" s="92">
        <v>3081</v>
      </c>
      <c r="M36" s="91">
        <v>33</v>
      </c>
      <c r="N36" s="91">
        <v>49</v>
      </c>
    </row>
    <row r="37" spans="1:14" ht="12.75" customHeight="1">
      <c r="A37" s="69" t="s">
        <v>117</v>
      </c>
      <c r="B37" s="91">
        <v>0</v>
      </c>
      <c r="C37" s="92">
        <v>0</v>
      </c>
      <c r="D37" s="92">
        <v>1</v>
      </c>
      <c r="E37" s="91">
        <v>30</v>
      </c>
      <c r="F37" s="91">
        <v>0</v>
      </c>
      <c r="G37" s="92">
        <v>946</v>
      </c>
      <c r="H37" s="92">
        <v>27</v>
      </c>
      <c r="I37" s="91">
        <v>3</v>
      </c>
      <c r="J37" s="91">
        <v>0</v>
      </c>
      <c r="K37" s="92">
        <v>2</v>
      </c>
      <c r="L37" s="92">
        <v>1043</v>
      </c>
      <c r="M37" s="91">
        <v>14</v>
      </c>
      <c r="N37" s="91">
        <v>29</v>
      </c>
    </row>
    <row r="38" spans="1:14" ht="12.75">
      <c r="A38" s="69" t="s">
        <v>118</v>
      </c>
      <c r="B38" s="91">
        <v>0</v>
      </c>
      <c r="C38" s="92">
        <v>0</v>
      </c>
      <c r="D38" s="92">
        <v>0</v>
      </c>
      <c r="E38" s="91">
        <v>10</v>
      </c>
      <c r="F38" s="91">
        <v>16</v>
      </c>
      <c r="G38" s="92">
        <v>828</v>
      </c>
      <c r="H38" s="92">
        <v>88</v>
      </c>
      <c r="I38" s="91">
        <v>13</v>
      </c>
      <c r="J38" s="91">
        <v>1</v>
      </c>
      <c r="K38" s="92">
        <v>3</v>
      </c>
      <c r="L38" s="92">
        <v>804</v>
      </c>
      <c r="M38" s="91">
        <v>17</v>
      </c>
      <c r="N38" s="91">
        <v>23</v>
      </c>
    </row>
    <row r="39" spans="1:14" ht="12.75">
      <c r="A39" s="88" t="s">
        <v>119</v>
      </c>
      <c r="B39" s="97">
        <v>2</v>
      </c>
      <c r="C39" s="90">
        <v>0</v>
      </c>
      <c r="D39" s="90">
        <v>4</v>
      </c>
      <c r="E39" s="97">
        <v>12</v>
      </c>
      <c r="F39" s="97">
        <v>0</v>
      </c>
      <c r="G39" s="90">
        <v>527</v>
      </c>
      <c r="H39" s="90">
        <v>90</v>
      </c>
      <c r="I39" s="97">
        <v>9</v>
      </c>
      <c r="J39" s="97">
        <v>0</v>
      </c>
      <c r="K39" s="90">
        <v>1</v>
      </c>
      <c r="L39" s="90">
        <v>541</v>
      </c>
      <c r="M39" s="97">
        <v>8</v>
      </c>
      <c r="N39" s="97">
        <v>24</v>
      </c>
    </row>
    <row r="40" spans="1:14" ht="12.75">
      <c r="A40" s="93" t="s">
        <v>120</v>
      </c>
      <c r="B40" s="89">
        <v>5</v>
      </c>
      <c r="C40" s="94">
        <v>4</v>
      </c>
      <c r="D40" s="94">
        <v>42</v>
      </c>
      <c r="E40" s="89">
        <v>150</v>
      </c>
      <c r="F40" s="89">
        <v>31</v>
      </c>
      <c r="G40" s="94">
        <v>6253</v>
      </c>
      <c r="H40" s="94">
        <v>512</v>
      </c>
      <c r="I40" s="89">
        <v>80</v>
      </c>
      <c r="J40" s="89">
        <v>9</v>
      </c>
      <c r="K40" s="94">
        <v>28</v>
      </c>
      <c r="L40" s="94">
        <v>6246</v>
      </c>
      <c r="M40" s="89">
        <v>107</v>
      </c>
      <c r="N40" s="89">
        <v>204</v>
      </c>
    </row>
    <row r="41" spans="1:14" ht="12.75">
      <c r="A41" s="69" t="s">
        <v>121</v>
      </c>
      <c r="B41" s="91">
        <v>0</v>
      </c>
      <c r="C41" s="92">
        <v>0</v>
      </c>
      <c r="D41" s="92">
        <v>3</v>
      </c>
      <c r="E41" s="91">
        <v>11</v>
      </c>
      <c r="F41" s="91">
        <v>0</v>
      </c>
      <c r="G41" s="92">
        <v>207</v>
      </c>
      <c r="H41" s="92">
        <v>7</v>
      </c>
      <c r="I41" s="91">
        <v>2</v>
      </c>
      <c r="J41" s="91">
        <v>0</v>
      </c>
      <c r="K41" s="92">
        <v>1</v>
      </c>
      <c r="L41" s="92">
        <v>346</v>
      </c>
      <c r="M41" s="91">
        <v>7</v>
      </c>
      <c r="N41" s="91">
        <v>12</v>
      </c>
    </row>
    <row r="42" spans="1:14" ht="12.75">
      <c r="A42" s="69" t="s">
        <v>122</v>
      </c>
      <c r="B42" s="91">
        <v>0</v>
      </c>
      <c r="C42" s="92">
        <v>1</v>
      </c>
      <c r="D42" s="92">
        <v>25</v>
      </c>
      <c r="E42" s="91">
        <v>17</v>
      </c>
      <c r="F42" s="91">
        <v>2</v>
      </c>
      <c r="G42" s="92">
        <v>631</v>
      </c>
      <c r="H42" s="92">
        <v>53</v>
      </c>
      <c r="I42" s="91">
        <v>8</v>
      </c>
      <c r="J42" s="91">
        <v>0</v>
      </c>
      <c r="K42" s="92">
        <v>3</v>
      </c>
      <c r="L42" s="92">
        <v>675</v>
      </c>
      <c r="M42" s="91">
        <v>7</v>
      </c>
      <c r="N42" s="91">
        <v>11</v>
      </c>
    </row>
    <row r="43" spans="1:14" ht="12.75">
      <c r="A43" s="69" t="s">
        <v>123</v>
      </c>
      <c r="B43" s="91">
        <v>0</v>
      </c>
      <c r="C43" s="92">
        <v>3</v>
      </c>
      <c r="D43" s="92">
        <v>2</v>
      </c>
      <c r="E43" s="91">
        <v>23</v>
      </c>
      <c r="F43" s="91">
        <v>8</v>
      </c>
      <c r="G43" s="92">
        <v>410</v>
      </c>
      <c r="H43" s="92">
        <v>53</v>
      </c>
      <c r="I43" s="91">
        <v>6</v>
      </c>
      <c r="J43" s="91">
        <v>1</v>
      </c>
      <c r="K43" s="92">
        <v>2</v>
      </c>
      <c r="L43" s="92">
        <v>504</v>
      </c>
      <c r="M43" s="91">
        <v>8</v>
      </c>
      <c r="N43" s="91">
        <v>19</v>
      </c>
    </row>
    <row r="44" spans="1:14" ht="12.75">
      <c r="A44" s="69" t="s">
        <v>124</v>
      </c>
      <c r="B44" s="91">
        <v>0</v>
      </c>
      <c r="C44" s="92">
        <v>0</v>
      </c>
      <c r="D44" s="92">
        <v>1</v>
      </c>
      <c r="E44" s="91">
        <v>5</v>
      </c>
      <c r="F44" s="91">
        <v>2</v>
      </c>
      <c r="G44" s="92">
        <v>303</v>
      </c>
      <c r="H44" s="92">
        <v>40</v>
      </c>
      <c r="I44" s="91">
        <v>6</v>
      </c>
      <c r="J44" s="91">
        <v>0</v>
      </c>
      <c r="K44" s="92">
        <v>0</v>
      </c>
      <c r="L44" s="92">
        <v>357</v>
      </c>
      <c r="M44" s="91">
        <v>8</v>
      </c>
      <c r="N44" s="91">
        <v>20</v>
      </c>
    </row>
    <row r="45" spans="1:14" ht="12.75">
      <c r="A45" s="69" t="s">
        <v>125</v>
      </c>
      <c r="B45" s="91">
        <v>1</v>
      </c>
      <c r="C45" s="92">
        <v>0</v>
      </c>
      <c r="D45" s="92">
        <v>0</v>
      </c>
      <c r="E45" s="91">
        <v>6</v>
      </c>
      <c r="F45" s="91">
        <v>4</v>
      </c>
      <c r="G45" s="92">
        <v>894</v>
      </c>
      <c r="H45" s="92">
        <v>34</v>
      </c>
      <c r="I45" s="91">
        <v>10</v>
      </c>
      <c r="J45" s="91">
        <v>1</v>
      </c>
      <c r="K45" s="92">
        <v>2</v>
      </c>
      <c r="L45" s="92">
        <v>725</v>
      </c>
      <c r="M45" s="91">
        <v>21</v>
      </c>
      <c r="N45" s="91">
        <v>28</v>
      </c>
    </row>
    <row r="46" spans="1:14" ht="12.75">
      <c r="A46" s="69" t="s">
        <v>126</v>
      </c>
      <c r="B46" s="91">
        <v>2</v>
      </c>
      <c r="C46" s="92">
        <v>0</v>
      </c>
      <c r="D46" s="92">
        <v>2</v>
      </c>
      <c r="E46" s="91">
        <v>22</v>
      </c>
      <c r="F46" s="91">
        <v>5</v>
      </c>
      <c r="G46" s="92">
        <v>1201</v>
      </c>
      <c r="H46" s="92">
        <v>99</v>
      </c>
      <c r="I46" s="91">
        <v>17</v>
      </c>
      <c r="J46" s="91">
        <v>1</v>
      </c>
      <c r="K46" s="92">
        <v>6</v>
      </c>
      <c r="L46" s="92">
        <v>898</v>
      </c>
      <c r="M46" s="91">
        <v>18</v>
      </c>
      <c r="N46" s="91">
        <v>25</v>
      </c>
    </row>
    <row r="47" spans="1:14" ht="12.75">
      <c r="A47" s="69" t="s">
        <v>127</v>
      </c>
      <c r="B47" s="91">
        <v>1</v>
      </c>
      <c r="C47" s="92">
        <v>0</v>
      </c>
      <c r="D47" s="92">
        <v>0</v>
      </c>
      <c r="E47" s="91">
        <v>9</v>
      </c>
      <c r="F47" s="91">
        <v>1</v>
      </c>
      <c r="G47" s="92">
        <v>458</v>
      </c>
      <c r="H47" s="92">
        <v>34</v>
      </c>
      <c r="I47" s="91">
        <v>7</v>
      </c>
      <c r="J47" s="91">
        <v>0</v>
      </c>
      <c r="K47" s="92">
        <v>0</v>
      </c>
      <c r="L47" s="92">
        <v>413</v>
      </c>
      <c r="M47" s="91">
        <v>4</v>
      </c>
      <c r="N47" s="91">
        <v>12</v>
      </c>
    </row>
    <row r="48" spans="1:14" ht="12.75">
      <c r="A48" s="69" t="s">
        <v>128</v>
      </c>
      <c r="B48" s="91">
        <v>1</v>
      </c>
      <c r="C48" s="92">
        <v>0</v>
      </c>
      <c r="D48" s="92">
        <v>2</v>
      </c>
      <c r="E48" s="91">
        <v>15</v>
      </c>
      <c r="F48" s="91">
        <v>2</v>
      </c>
      <c r="G48" s="92">
        <v>767</v>
      </c>
      <c r="H48" s="92">
        <v>42</v>
      </c>
      <c r="I48" s="91">
        <v>10</v>
      </c>
      <c r="J48" s="91">
        <v>3</v>
      </c>
      <c r="K48" s="92">
        <v>8</v>
      </c>
      <c r="L48" s="92">
        <v>766</v>
      </c>
      <c r="M48" s="91">
        <v>13</v>
      </c>
      <c r="N48" s="91">
        <v>30</v>
      </c>
    </row>
    <row r="49" spans="1:14" ht="12.75">
      <c r="A49" s="69" t="s">
        <v>129</v>
      </c>
      <c r="B49" s="91">
        <v>0</v>
      </c>
      <c r="C49" s="92">
        <v>0</v>
      </c>
      <c r="D49" s="92">
        <v>0</v>
      </c>
      <c r="E49" s="91">
        <v>3</v>
      </c>
      <c r="F49" s="91">
        <v>0</v>
      </c>
      <c r="G49" s="92">
        <v>323</v>
      </c>
      <c r="H49" s="92">
        <v>30</v>
      </c>
      <c r="I49" s="91">
        <v>3</v>
      </c>
      <c r="J49" s="91">
        <v>1</v>
      </c>
      <c r="K49" s="92">
        <v>4</v>
      </c>
      <c r="L49" s="92">
        <v>221</v>
      </c>
      <c r="M49" s="91">
        <v>2</v>
      </c>
      <c r="N49" s="91">
        <v>11</v>
      </c>
    </row>
    <row r="50" spans="1:14" ht="12.75">
      <c r="A50" s="69" t="s">
        <v>130</v>
      </c>
      <c r="B50" s="91">
        <v>0</v>
      </c>
      <c r="C50" s="92">
        <v>0</v>
      </c>
      <c r="D50" s="92">
        <v>7</v>
      </c>
      <c r="E50" s="91">
        <v>17</v>
      </c>
      <c r="F50" s="91">
        <v>1</v>
      </c>
      <c r="G50" s="92">
        <v>264</v>
      </c>
      <c r="H50" s="92">
        <v>32</v>
      </c>
      <c r="I50" s="91">
        <v>8</v>
      </c>
      <c r="J50" s="91">
        <v>2</v>
      </c>
      <c r="K50" s="92">
        <v>0</v>
      </c>
      <c r="L50" s="92">
        <v>261</v>
      </c>
      <c r="M50" s="91">
        <v>6</v>
      </c>
      <c r="N50" s="91">
        <v>12</v>
      </c>
    </row>
    <row r="51" spans="1:14" ht="12" customHeight="1">
      <c r="A51" s="88" t="s">
        <v>131</v>
      </c>
      <c r="B51" s="97">
        <v>0</v>
      </c>
      <c r="C51" s="90">
        <v>0</v>
      </c>
      <c r="D51" s="90">
        <v>0</v>
      </c>
      <c r="E51" s="97">
        <v>22</v>
      </c>
      <c r="F51" s="97">
        <v>6</v>
      </c>
      <c r="G51" s="90">
        <v>795</v>
      </c>
      <c r="H51" s="90">
        <v>88</v>
      </c>
      <c r="I51" s="97">
        <v>3</v>
      </c>
      <c r="J51" s="97">
        <v>0</v>
      </c>
      <c r="K51" s="90">
        <v>2</v>
      </c>
      <c r="L51" s="90">
        <v>1080</v>
      </c>
      <c r="M51" s="97">
        <v>13</v>
      </c>
      <c r="N51" s="97">
        <v>24</v>
      </c>
    </row>
    <row r="52" spans="1:12" ht="12" customHeight="1">
      <c r="A52" s="99"/>
      <c r="B52" s="99"/>
      <c r="C52" s="99"/>
      <c r="D52" s="99"/>
      <c r="E52" s="99"/>
      <c r="F52" s="99"/>
      <c r="G52" s="99"/>
      <c r="H52" s="99"/>
      <c r="I52" s="99"/>
      <c r="K52" s="99"/>
      <c r="L52" s="99"/>
    </row>
    <row r="53" spans="1:12" ht="12" customHeight="1">
      <c r="A53" s="99"/>
      <c r="B53" s="99"/>
      <c r="C53" s="99"/>
      <c r="D53" s="99"/>
      <c r="E53" s="99"/>
      <c r="F53" s="99"/>
      <c r="G53" s="99"/>
      <c r="H53" s="99"/>
      <c r="I53" s="99"/>
      <c r="K53" s="99"/>
      <c r="L53" s="99"/>
    </row>
    <row r="54" spans="1:12" ht="12.75">
      <c r="A54" s="99"/>
      <c r="B54" s="99"/>
      <c r="C54" s="99"/>
      <c r="D54" s="99"/>
      <c r="E54" s="99"/>
      <c r="F54" s="99"/>
      <c r="G54" s="99"/>
      <c r="H54" s="99"/>
      <c r="I54" s="99"/>
      <c r="K54" s="99"/>
      <c r="L54" s="99"/>
    </row>
    <row r="55" spans="1:12" ht="12.75">
      <c r="A55" s="99"/>
      <c r="B55" s="99"/>
      <c r="C55" s="99"/>
      <c r="D55" s="99"/>
      <c r="E55" s="99"/>
      <c r="F55" s="99"/>
      <c r="G55" s="99"/>
      <c r="H55" s="99"/>
      <c r="I55" s="99"/>
      <c r="K55" s="99"/>
      <c r="L55" s="99"/>
    </row>
    <row r="56" spans="1:12" s="134" customFormat="1" ht="12" customHeight="1">
      <c r="A56" s="99"/>
      <c r="B56" s="99"/>
      <c r="C56" s="99"/>
      <c r="E56" s="99"/>
      <c r="F56" s="99">
        <v>30</v>
      </c>
      <c r="G56" s="99"/>
      <c r="I56" s="99"/>
      <c r="L56" s="99"/>
    </row>
    <row r="57" ht="14.25">
      <c r="A57" s="108" t="s">
        <v>190</v>
      </c>
    </row>
    <row r="58" spans="1:12" s="132" customFormat="1" ht="12.75" customHeight="1">
      <c r="A58" s="81" t="s">
        <v>318</v>
      </c>
      <c r="B58" s="131"/>
      <c r="C58" s="131"/>
      <c r="D58" s="131"/>
      <c r="E58" s="131"/>
      <c r="F58" s="131"/>
      <c r="G58" s="131"/>
      <c r="H58" s="131"/>
      <c r="I58" s="2" t="s">
        <v>181</v>
      </c>
      <c r="K58" s="131" t="s">
        <v>205</v>
      </c>
      <c r="L58" s="2"/>
    </row>
    <row r="59" spans="1:14" s="111" customFormat="1" ht="12.75">
      <c r="A59" s="133"/>
      <c r="B59" s="52" t="s">
        <v>192</v>
      </c>
      <c r="C59" s="5" t="s">
        <v>193</v>
      </c>
      <c r="D59" s="52" t="s">
        <v>194</v>
      </c>
      <c r="E59" s="5" t="s">
        <v>195</v>
      </c>
      <c r="F59" s="52" t="s">
        <v>196</v>
      </c>
      <c r="G59" s="52" t="s">
        <v>197</v>
      </c>
      <c r="H59" s="5" t="s">
        <v>198</v>
      </c>
      <c r="I59" s="52" t="s">
        <v>199</v>
      </c>
      <c r="J59" s="52" t="s">
        <v>200</v>
      </c>
      <c r="K59" s="5" t="s">
        <v>201</v>
      </c>
      <c r="L59" s="52" t="s">
        <v>202</v>
      </c>
      <c r="M59" s="52" t="s">
        <v>203</v>
      </c>
      <c r="N59" s="52" t="s">
        <v>204</v>
      </c>
    </row>
    <row r="60" spans="1:14" ht="12.75">
      <c r="A60" s="93" t="s">
        <v>189</v>
      </c>
      <c r="B60" s="97">
        <v>10</v>
      </c>
      <c r="C60" s="100">
        <v>5</v>
      </c>
      <c r="D60" s="100">
        <v>49</v>
      </c>
      <c r="E60" s="100">
        <v>223</v>
      </c>
      <c r="F60" s="97">
        <v>177</v>
      </c>
      <c r="G60" s="100">
        <v>25485</v>
      </c>
      <c r="H60" s="100">
        <v>1012</v>
      </c>
      <c r="I60" s="100">
        <v>195</v>
      </c>
      <c r="J60" s="97">
        <v>11</v>
      </c>
      <c r="K60" s="100">
        <v>247</v>
      </c>
      <c r="L60" s="100">
        <v>13366</v>
      </c>
      <c r="M60" s="100">
        <v>378</v>
      </c>
      <c r="N60" s="100">
        <v>857</v>
      </c>
    </row>
    <row r="61" spans="1:14" s="134" customFormat="1" ht="12" customHeight="1">
      <c r="A61" s="69" t="s">
        <v>133</v>
      </c>
      <c r="B61" s="91">
        <v>0</v>
      </c>
      <c r="C61" s="101">
        <v>0</v>
      </c>
      <c r="D61" s="101">
        <v>0</v>
      </c>
      <c r="E61" s="101">
        <v>22</v>
      </c>
      <c r="F61" s="91">
        <v>13</v>
      </c>
      <c r="G61" s="101">
        <v>880</v>
      </c>
      <c r="H61" s="101">
        <v>59</v>
      </c>
      <c r="I61" s="101">
        <v>6</v>
      </c>
      <c r="J61" s="91">
        <v>0</v>
      </c>
      <c r="K61" s="101">
        <v>5</v>
      </c>
      <c r="L61" s="101">
        <v>730</v>
      </c>
      <c r="M61" s="101">
        <v>20</v>
      </c>
      <c r="N61" s="101">
        <v>23</v>
      </c>
    </row>
    <row r="62" spans="1:14" s="134" customFormat="1" ht="12" customHeight="1">
      <c r="A62" s="69" t="s">
        <v>134</v>
      </c>
      <c r="B62" s="91">
        <v>0</v>
      </c>
      <c r="C62" s="101">
        <v>0</v>
      </c>
      <c r="D62" s="101">
        <v>3</v>
      </c>
      <c r="E62" s="101">
        <v>9</v>
      </c>
      <c r="F62" s="91">
        <v>3</v>
      </c>
      <c r="G62" s="101">
        <v>350</v>
      </c>
      <c r="H62" s="101">
        <v>24</v>
      </c>
      <c r="I62" s="101">
        <v>7</v>
      </c>
      <c r="J62" s="91">
        <v>1</v>
      </c>
      <c r="K62" s="101">
        <v>0</v>
      </c>
      <c r="L62" s="101">
        <v>351</v>
      </c>
      <c r="M62" s="101">
        <v>15</v>
      </c>
      <c r="N62" s="101">
        <v>30</v>
      </c>
    </row>
    <row r="63" spans="1:14" s="134" customFormat="1" ht="12" customHeight="1">
      <c r="A63" s="69" t="s">
        <v>135</v>
      </c>
      <c r="B63" s="91">
        <v>0</v>
      </c>
      <c r="C63" s="101">
        <v>2</v>
      </c>
      <c r="D63" s="101">
        <v>6</v>
      </c>
      <c r="E63" s="101">
        <v>12</v>
      </c>
      <c r="F63" s="91">
        <v>38</v>
      </c>
      <c r="G63" s="101">
        <v>1403</v>
      </c>
      <c r="H63" s="101">
        <v>64</v>
      </c>
      <c r="I63" s="101">
        <v>14</v>
      </c>
      <c r="J63" s="91">
        <v>0</v>
      </c>
      <c r="K63" s="101">
        <v>11</v>
      </c>
      <c r="L63" s="101">
        <v>805</v>
      </c>
      <c r="M63" s="101">
        <v>32</v>
      </c>
      <c r="N63" s="101">
        <v>77</v>
      </c>
    </row>
    <row r="64" spans="1:14" ht="12.75">
      <c r="A64" s="69" t="s">
        <v>136</v>
      </c>
      <c r="B64" s="91">
        <v>0</v>
      </c>
      <c r="C64" s="101">
        <v>0</v>
      </c>
      <c r="D64" s="101">
        <v>0</v>
      </c>
      <c r="E64" s="101">
        <v>10</v>
      </c>
      <c r="F64" s="91">
        <v>16</v>
      </c>
      <c r="G64" s="101">
        <v>915</v>
      </c>
      <c r="H64" s="101">
        <v>30</v>
      </c>
      <c r="I64" s="101">
        <v>11</v>
      </c>
      <c r="J64" s="91">
        <v>2</v>
      </c>
      <c r="K64" s="101">
        <v>10</v>
      </c>
      <c r="L64" s="101">
        <v>600</v>
      </c>
      <c r="M64" s="101">
        <v>12</v>
      </c>
      <c r="N64" s="101">
        <v>15</v>
      </c>
    </row>
    <row r="65" spans="1:14" s="134" customFormat="1" ht="12" customHeight="1">
      <c r="A65" s="69" t="s">
        <v>137</v>
      </c>
      <c r="B65" s="91">
        <v>0</v>
      </c>
      <c r="C65" s="101">
        <v>0</v>
      </c>
      <c r="D65" s="101">
        <v>0</v>
      </c>
      <c r="E65" s="101">
        <v>6</v>
      </c>
      <c r="F65" s="91">
        <v>4</v>
      </c>
      <c r="G65" s="101">
        <v>814</v>
      </c>
      <c r="H65" s="101">
        <v>36</v>
      </c>
      <c r="I65" s="101">
        <v>4</v>
      </c>
      <c r="J65" s="91">
        <v>0</v>
      </c>
      <c r="K65" s="101">
        <v>11</v>
      </c>
      <c r="L65" s="101">
        <v>421</v>
      </c>
      <c r="M65" s="101">
        <v>4</v>
      </c>
      <c r="N65" s="101">
        <v>14</v>
      </c>
    </row>
    <row r="66" spans="1:14" s="134" customFormat="1" ht="12" customHeight="1">
      <c r="A66" s="69" t="s">
        <v>138</v>
      </c>
      <c r="B66" s="91">
        <v>4</v>
      </c>
      <c r="C66" s="101">
        <v>0</v>
      </c>
      <c r="D66" s="101">
        <v>2</v>
      </c>
      <c r="E66" s="101">
        <v>30</v>
      </c>
      <c r="F66" s="91">
        <v>24</v>
      </c>
      <c r="G66" s="101">
        <v>3685</v>
      </c>
      <c r="H66" s="101">
        <v>137</v>
      </c>
      <c r="I66" s="101">
        <v>13</v>
      </c>
      <c r="J66" s="91">
        <v>2</v>
      </c>
      <c r="K66" s="101">
        <v>42</v>
      </c>
      <c r="L66" s="101">
        <v>1705</v>
      </c>
      <c r="M66" s="101">
        <v>66</v>
      </c>
      <c r="N66" s="101">
        <v>137</v>
      </c>
    </row>
    <row r="67" spans="1:14" s="111" customFormat="1" ht="12.75">
      <c r="A67" s="69" t="s">
        <v>139</v>
      </c>
      <c r="B67" s="91">
        <v>1</v>
      </c>
      <c r="C67" s="101">
        <v>0</v>
      </c>
      <c r="D67" s="101">
        <v>0</v>
      </c>
      <c r="E67" s="101">
        <v>10</v>
      </c>
      <c r="F67" s="91">
        <v>1</v>
      </c>
      <c r="G67" s="101">
        <v>951</v>
      </c>
      <c r="H67" s="101">
        <v>49</v>
      </c>
      <c r="I67" s="101">
        <v>8</v>
      </c>
      <c r="J67" s="91">
        <v>1</v>
      </c>
      <c r="K67" s="101">
        <v>12</v>
      </c>
      <c r="L67" s="101">
        <v>660</v>
      </c>
      <c r="M67" s="101">
        <v>15</v>
      </c>
      <c r="N67" s="101">
        <v>26</v>
      </c>
    </row>
    <row r="68" spans="1:14" ht="12.75">
      <c r="A68" s="69" t="s">
        <v>140</v>
      </c>
      <c r="B68" s="91">
        <v>0</v>
      </c>
      <c r="C68" s="101">
        <v>0</v>
      </c>
      <c r="D68" s="101">
        <v>0</v>
      </c>
      <c r="E68" s="101">
        <v>19</v>
      </c>
      <c r="F68" s="91">
        <v>24</v>
      </c>
      <c r="G68" s="101">
        <v>3536</v>
      </c>
      <c r="H68" s="101">
        <v>83</v>
      </c>
      <c r="I68" s="101">
        <v>17</v>
      </c>
      <c r="J68" s="91">
        <v>0</v>
      </c>
      <c r="K68" s="101">
        <v>45</v>
      </c>
      <c r="L68" s="101">
        <v>1397</v>
      </c>
      <c r="M68" s="101">
        <v>38</v>
      </c>
      <c r="N68" s="101">
        <v>121</v>
      </c>
    </row>
    <row r="69" spans="1:14" ht="12.75">
      <c r="A69" s="69" t="s">
        <v>141</v>
      </c>
      <c r="B69" s="91">
        <v>3</v>
      </c>
      <c r="C69" s="101">
        <v>0</v>
      </c>
      <c r="D69" s="101">
        <v>31</v>
      </c>
      <c r="E69" s="101">
        <v>24</v>
      </c>
      <c r="F69" s="91">
        <v>14</v>
      </c>
      <c r="G69" s="101">
        <v>7747</v>
      </c>
      <c r="H69" s="101">
        <v>161</v>
      </c>
      <c r="I69" s="101">
        <v>26</v>
      </c>
      <c r="J69" s="91">
        <v>0</v>
      </c>
      <c r="K69" s="101">
        <v>78</v>
      </c>
      <c r="L69" s="101">
        <v>3150</v>
      </c>
      <c r="M69" s="101">
        <v>100</v>
      </c>
      <c r="N69" s="101">
        <v>263</v>
      </c>
    </row>
    <row r="70" spans="1:14" ht="12.75">
      <c r="A70" s="69" t="s">
        <v>142</v>
      </c>
      <c r="B70" s="91">
        <v>0</v>
      </c>
      <c r="C70" s="101">
        <v>0</v>
      </c>
      <c r="D70" s="101">
        <v>1</v>
      </c>
      <c r="E70" s="101">
        <v>26</v>
      </c>
      <c r="F70" s="91">
        <v>9</v>
      </c>
      <c r="G70" s="101">
        <v>2794</v>
      </c>
      <c r="H70" s="101">
        <v>194</v>
      </c>
      <c r="I70" s="101">
        <v>46</v>
      </c>
      <c r="J70" s="91">
        <v>0</v>
      </c>
      <c r="K70" s="101">
        <v>14</v>
      </c>
      <c r="L70" s="101">
        <v>1589</v>
      </c>
      <c r="M70" s="101">
        <v>40</v>
      </c>
      <c r="N70" s="101">
        <v>68</v>
      </c>
    </row>
    <row r="71" spans="1:14" ht="12.75">
      <c r="A71" s="69" t="s">
        <v>143</v>
      </c>
      <c r="B71" s="91">
        <v>1</v>
      </c>
      <c r="C71" s="101">
        <v>2</v>
      </c>
      <c r="D71" s="101">
        <v>2</v>
      </c>
      <c r="E71" s="101">
        <v>19</v>
      </c>
      <c r="F71" s="91">
        <v>5</v>
      </c>
      <c r="G71" s="101">
        <v>921</v>
      </c>
      <c r="H71" s="101">
        <v>56</v>
      </c>
      <c r="I71" s="101">
        <v>7</v>
      </c>
      <c r="J71" s="91">
        <v>3</v>
      </c>
      <c r="K71" s="101">
        <v>3</v>
      </c>
      <c r="L71" s="101">
        <v>715</v>
      </c>
      <c r="M71" s="101">
        <v>14</v>
      </c>
      <c r="N71" s="101">
        <v>23</v>
      </c>
    </row>
    <row r="72" spans="1:14" ht="12.75">
      <c r="A72" s="69" t="s">
        <v>144</v>
      </c>
      <c r="B72" s="91">
        <v>1</v>
      </c>
      <c r="C72" s="101">
        <v>1</v>
      </c>
      <c r="D72" s="101">
        <v>0</v>
      </c>
      <c r="E72" s="101">
        <v>13</v>
      </c>
      <c r="F72" s="91">
        <v>4</v>
      </c>
      <c r="G72" s="101">
        <v>560</v>
      </c>
      <c r="H72" s="101">
        <v>48</v>
      </c>
      <c r="I72" s="101">
        <v>16</v>
      </c>
      <c r="J72" s="91">
        <v>0</v>
      </c>
      <c r="K72" s="101">
        <v>6</v>
      </c>
      <c r="L72" s="101">
        <v>480</v>
      </c>
      <c r="M72" s="101">
        <v>10</v>
      </c>
      <c r="N72" s="101">
        <v>24</v>
      </c>
    </row>
    <row r="73" spans="1:14" ht="12.75">
      <c r="A73" s="69" t="s">
        <v>145</v>
      </c>
      <c r="B73" s="91">
        <v>0</v>
      </c>
      <c r="C73" s="101">
        <v>0</v>
      </c>
      <c r="D73" s="101">
        <v>4</v>
      </c>
      <c r="E73" s="101">
        <v>23</v>
      </c>
      <c r="F73" s="91">
        <v>22</v>
      </c>
      <c r="G73" s="101">
        <v>929</v>
      </c>
      <c r="H73" s="101">
        <v>71</v>
      </c>
      <c r="I73" s="101">
        <v>20</v>
      </c>
      <c r="J73" s="91">
        <v>2</v>
      </c>
      <c r="K73" s="101">
        <v>10</v>
      </c>
      <c r="L73" s="101">
        <v>763</v>
      </c>
      <c r="M73" s="101">
        <v>12</v>
      </c>
      <c r="N73" s="101">
        <v>36</v>
      </c>
    </row>
    <row r="74" spans="1:14" ht="12.75">
      <c r="A74" s="93" t="s">
        <v>146</v>
      </c>
      <c r="B74" s="89">
        <v>3</v>
      </c>
      <c r="C74" s="100">
        <v>2</v>
      </c>
      <c r="D74" s="100">
        <v>23</v>
      </c>
      <c r="E74" s="100">
        <v>324</v>
      </c>
      <c r="F74" s="89">
        <v>77</v>
      </c>
      <c r="G74" s="100">
        <v>23035</v>
      </c>
      <c r="H74" s="100">
        <v>969</v>
      </c>
      <c r="I74" s="100">
        <v>170</v>
      </c>
      <c r="J74" s="89">
        <v>20</v>
      </c>
      <c r="K74" s="100">
        <v>141</v>
      </c>
      <c r="L74" s="100">
        <v>9534</v>
      </c>
      <c r="M74" s="100">
        <v>404</v>
      </c>
      <c r="N74" s="100">
        <v>1243</v>
      </c>
    </row>
    <row r="75" spans="1:14" ht="12.75">
      <c r="A75" s="64" t="s">
        <v>147</v>
      </c>
      <c r="B75" s="95">
        <v>0</v>
      </c>
      <c r="C75" s="102">
        <v>0</v>
      </c>
      <c r="D75" s="101">
        <v>2</v>
      </c>
      <c r="E75" s="101">
        <v>30</v>
      </c>
      <c r="F75" s="95">
        <v>2</v>
      </c>
      <c r="G75" s="102">
        <v>2137</v>
      </c>
      <c r="H75" s="101">
        <v>108</v>
      </c>
      <c r="I75" s="101">
        <v>3</v>
      </c>
      <c r="J75" s="95">
        <v>2</v>
      </c>
      <c r="K75" s="102">
        <v>13</v>
      </c>
      <c r="L75" s="101">
        <v>884</v>
      </c>
      <c r="M75" s="101">
        <v>28</v>
      </c>
      <c r="N75" s="101">
        <v>97</v>
      </c>
    </row>
    <row r="76" spans="1:14" ht="12.75">
      <c r="A76" s="69" t="s">
        <v>148</v>
      </c>
      <c r="B76" s="91">
        <v>0</v>
      </c>
      <c r="C76" s="101">
        <v>0</v>
      </c>
      <c r="D76" s="101">
        <v>0</v>
      </c>
      <c r="E76" s="101">
        <v>26</v>
      </c>
      <c r="F76" s="91">
        <v>1</v>
      </c>
      <c r="G76" s="101">
        <v>847</v>
      </c>
      <c r="H76" s="101">
        <v>80</v>
      </c>
      <c r="I76" s="101">
        <v>4</v>
      </c>
      <c r="J76" s="91">
        <v>1</v>
      </c>
      <c r="K76" s="101">
        <v>2</v>
      </c>
      <c r="L76" s="101">
        <v>646</v>
      </c>
      <c r="M76" s="101">
        <v>14</v>
      </c>
      <c r="N76" s="101">
        <v>29</v>
      </c>
    </row>
    <row r="77" spans="1:14" ht="12.75">
      <c r="A77" s="69" t="s">
        <v>149</v>
      </c>
      <c r="B77" s="91">
        <v>0</v>
      </c>
      <c r="C77" s="101">
        <v>0</v>
      </c>
      <c r="D77" s="101">
        <v>3</v>
      </c>
      <c r="E77" s="101">
        <v>19</v>
      </c>
      <c r="F77" s="91">
        <v>4</v>
      </c>
      <c r="G77" s="101">
        <v>3890</v>
      </c>
      <c r="H77" s="101">
        <v>95</v>
      </c>
      <c r="I77" s="101">
        <v>63</v>
      </c>
      <c r="J77" s="91">
        <v>4</v>
      </c>
      <c r="K77" s="101">
        <v>24</v>
      </c>
      <c r="L77" s="101">
        <v>829</v>
      </c>
      <c r="M77" s="101">
        <v>73</v>
      </c>
      <c r="N77" s="101">
        <v>172</v>
      </c>
    </row>
    <row r="78" spans="1:14" ht="12.75">
      <c r="A78" s="69" t="s">
        <v>150</v>
      </c>
      <c r="B78" s="91">
        <v>1</v>
      </c>
      <c r="C78" s="101">
        <v>1</v>
      </c>
      <c r="D78" s="101">
        <v>3</v>
      </c>
      <c r="E78" s="101">
        <v>38</v>
      </c>
      <c r="F78" s="91">
        <v>13</v>
      </c>
      <c r="G78" s="101">
        <v>1190</v>
      </c>
      <c r="H78" s="101">
        <v>40</v>
      </c>
      <c r="I78" s="101">
        <v>4</v>
      </c>
      <c r="J78" s="91">
        <v>1</v>
      </c>
      <c r="K78" s="101">
        <v>6</v>
      </c>
      <c r="L78" s="101">
        <v>732</v>
      </c>
      <c r="M78" s="101">
        <v>37</v>
      </c>
      <c r="N78" s="101">
        <v>87</v>
      </c>
    </row>
    <row r="79" spans="1:14" ht="12.75">
      <c r="A79" s="69" t="s">
        <v>151</v>
      </c>
      <c r="B79" s="91">
        <v>0</v>
      </c>
      <c r="C79" s="101">
        <v>0</v>
      </c>
      <c r="D79" s="101">
        <v>0</v>
      </c>
      <c r="E79" s="101">
        <v>15</v>
      </c>
      <c r="F79" s="91">
        <v>2</v>
      </c>
      <c r="G79" s="101">
        <v>413</v>
      </c>
      <c r="H79" s="101">
        <v>38</v>
      </c>
      <c r="I79" s="101">
        <v>2</v>
      </c>
      <c r="J79" s="91">
        <v>0</v>
      </c>
      <c r="K79" s="101">
        <v>6</v>
      </c>
      <c r="L79" s="101">
        <v>233</v>
      </c>
      <c r="M79" s="101">
        <v>6</v>
      </c>
      <c r="N79" s="101">
        <v>19</v>
      </c>
    </row>
    <row r="80" spans="1:14" ht="12.75">
      <c r="A80" s="69" t="s">
        <v>152</v>
      </c>
      <c r="B80" s="91">
        <v>1</v>
      </c>
      <c r="C80" s="101">
        <v>0</v>
      </c>
      <c r="D80" s="101">
        <v>3</v>
      </c>
      <c r="E80" s="101">
        <v>25</v>
      </c>
      <c r="F80" s="91">
        <v>25</v>
      </c>
      <c r="G80" s="101">
        <v>1616</v>
      </c>
      <c r="H80" s="101">
        <v>90</v>
      </c>
      <c r="I80" s="101">
        <v>12</v>
      </c>
      <c r="J80" s="91">
        <v>0</v>
      </c>
      <c r="K80" s="101">
        <v>17</v>
      </c>
      <c r="L80" s="101">
        <v>876</v>
      </c>
      <c r="M80" s="101">
        <v>47</v>
      </c>
      <c r="N80" s="101">
        <v>94</v>
      </c>
    </row>
    <row r="81" spans="1:14" ht="12.75">
      <c r="A81" s="69" t="s">
        <v>153</v>
      </c>
      <c r="B81" s="91">
        <v>1</v>
      </c>
      <c r="C81" s="101">
        <v>0</v>
      </c>
      <c r="D81" s="101">
        <v>1</v>
      </c>
      <c r="E81" s="101">
        <v>52</v>
      </c>
      <c r="F81" s="91">
        <v>12</v>
      </c>
      <c r="G81" s="101">
        <v>4077</v>
      </c>
      <c r="H81" s="101">
        <v>204</v>
      </c>
      <c r="I81" s="101">
        <v>29</v>
      </c>
      <c r="J81" s="91">
        <v>3</v>
      </c>
      <c r="K81" s="101">
        <v>24</v>
      </c>
      <c r="L81" s="101">
        <v>1665</v>
      </c>
      <c r="M81" s="101">
        <v>29</v>
      </c>
      <c r="N81" s="101">
        <v>143</v>
      </c>
    </row>
    <row r="82" spans="1:14" ht="12.75">
      <c r="A82" s="69" t="s">
        <v>154</v>
      </c>
      <c r="B82" s="91">
        <v>0</v>
      </c>
      <c r="C82" s="101">
        <v>0</v>
      </c>
      <c r="D82" s="101">
        <v>4</v>
      </c>
      <c r="E82" s="101">
        <v>21</v>
      </c>
      <c r="F82" s="91">
        <v>4</v>
      </c>
      <c r="G82" s="101">
        <v>2563</v>
      </c>
      <c r="H82" s="101">
        <v>87</v>
      </c>
      <c r="I82" s="101">
        <v>7</v>
      </c>
      <c r="J82" s="91">
        <v>3</v>
      </c>
      <c r="K82" s="101">
        <v>16</v>
      </c>
      <c r="L82" s="101">
        <v>710</v>
      </c>
      <c r="M82" s="101">
        <v>34</v>
      </c>
      <c r="N82" s="101">
        <v>175</v>
      </c>
    </row>
    <row r="83" spans="1:14" ht="12.75">
      <c r="A83" s="69" t="s">
        <v>155</v>
      </c>
      <c r="B83" s="91">
        <v>0</v>
      </c>
      <c r="C83" s="101">
        <v>0</v>
      </c>
      <c r="D83" s="101">
        <v>2</v>
      </c>
      <c r="E83" s="101">
        <v>18</v>
      </c>
      <c r="F83" s="91">
        <v>0</v>
      </c>
      <c r="G83" s="101">
        <v>856</v>
      </c>
      <c r="H83" s="101">
        <v>51</v>
      </c>
      <c r="I83" s="101">
        <v>16</v>
      </c>
      <c r="J83" s="91">
        <v>0</v>
      </c>
      <c r="K83" s="101">
        <v>5</v>
      </c>
      <c r="L83" s="101">
        <v>691</v>
      </c>
      <c r="M83" s="101">
        <v>13</v>
      </c>
      <c r="N83" s="101">
        <v>29</v>
      </c>
    </row>
    <row r="84" spans="1:14" ht="12.75">
      <c r="A84" s="69" t="s">
        <v>156</v>
      </c>
      <c r="B84" s="91">
        <v>0</v>
      </c>
      <c r="C84" s="101">
        <v>0</v>
      </c>
      <c r="D84" s="101">
        <v>0</v>
      </c>
      <c r="E84" s="101">
        <v>12</v>
      </c>
      <c r="F84" s="91">
        <v>2</v>
      </c>
      <c r="G84" s="101">
        <v>828</v>
      </c>
      <c r="H84" s="101">
        <v>17</v>
      </c>
      <c r="I84" s="101">
        <v>4</v>
      </c>
      <c r="J84" s="91">
        <v>1</v>
      </c>
      <c r="K84" s="101">
        <v>5</v>
      </c>
      <c r="L84" s="101">
        <v>282</v>
      </c>
      <c r="M84" s="101">
        <v>15</v>
      </c>
      <c r="N84" s="101">
        <v>102</v>
      </c>
    </row>
    <row r="85" spans="1:14" ht="12.75">
      <c r="A85" s="69" t="s">
        <v>157</v>
      </c>
      <c r="B85" s="91">
        <v>0</v>
      </c>
      <c r="C85" s="101">
        <v>0</v>
      </c>
      <c r="D85" s="101">
        <v>2</v>
      </c>
      <c r="E85" s="101">
        <v>11</v>
      </c>
      <c r="F85" s="91">
        <v>1</v>
      </c>
      <c r="G85" s="101">
        <v>529</v>
      </c>
      <c r="H85" s="101">
        <v>11</v>
      </c>
      <c r="I85" s="101">
        <v>2</v>
      </c>
      <c r="J85" s="91">
        <v>2</v>
      </c>
      <c r="K85" s="101">
        <v>5</v>
      </c>
      <c r="L85" s="101">
        <v>312</v>
      </c>
      <c r="M85" s="101">
        <v>14</v>
      </c>
      <c r="N85" s="101">
        <v>43</v>
      </c>
    </row>
    <row r="86" spans="1:14" ht="12.75">
      <c r="A86" s="69" t="s">
        <v>158</v>
      </c>
      <c r="B86" s="91">
        <v>0</v>
      </c>
      <c r="C86" s="101">
        <v>0</v>
      </c>
      <c r="D86" s="101">
        <v>1</v>
      </c>
      <c r="E86" s="101">
        <v>19</v>
      </c>
      <c r="F86" s="91">
        <v>1</v>
      </c>
      <c r="G86" s="101">
        <v>1077</v>
      </c>
      <c r="H86" s="101">
        <v>38</v>
      </c>
      <c r="I86" s="101">
        <v>2</v>
      </c>
      <c r="J86" s="91">
        <v>0</v>
      </c>
      <c r="K86" s="101">
        <v>9</v>
      </c>
      <c r="L86" s="101">
        <v>436</v>
      </c>
      <c r="M86" s="101">
        <v>22</v>
      </c>
      <c r="N86" s="101">
        <v>40</v>
      </c>
    </row>
    <row r="87" spans="1:14" ht="12.75">
      <c r="A87" s="88" t="s">
        <v>159</v>
      </c>
      <c r="B87" s="91">
        <v>0</v>
      </c>
      <c r="C87" s="103">
        <v>1</v>
      </c>
      <c r="D87" s="103">
        <v>2</v>
      </c>
      <c r="E87" s="103">
        <v>38</v>
      </c>
      <c r="F87" s="91">
        <v>10</v>
      </c>
      <c r="G87" s="103">
        <v>3012</v>
      </c>
      <c r="H87" s="103">
        <v>110</v>
      </c>
      <c r="I87" s="103">
        <v>22</v>
      </c>
      <c r="J87" s="91">
        <v>3</v>
      </c>
      <c r="K87" s="103">
        <v>9</v>
      </c>
      <c r="L87" s="103">
        <v>1238</v>
      </c>
      <c r="M87" s="103">
        <v>72</v>
      </c>
      <c r="N87" s="103">
        <v>213</v>
      </c>
    </row>
    <row r="88" spans="1:14" ht="12.75">
      <c r="A88" s="93" t="s">
        <v>160</v>
      </c>
      <c r="B88" s="89">
        <v>11</v>
      </c>
      <c r="C88" s="100">
        <v>7</v>
      </c>
      <c r="D88" s="100">
        <v>43</v>
      </c>
      <c r="E88" s="100">
        <v>438</v>
      </c>
      <c r="F88" s="89">
        <v>336</v>
      </c>
      <c r="G88" s="100">
        <v>23720</v>
      </c>
      <c r="H88" s="100">
        <v>1194</v>
      </c>
      <c r="I88" s="100">
        <v>108</v>
      </c>
      <c r="J88" s="89">
        <v>8</v>
      </c>
      <c r="K88" s="100">
        <v>156</v>
      </c>
      <c r="L88" s="100">
        <v>13801</v>
      </c>
      <c r="M88" s="100">
        <v>449</v>
      </c>
      <c r="N88" s="100">
        <v>1165</v>
      </c>
    </row>
    <row r="89" spans="1:14" ht="12.75">
      <c r="A89" s="69" t="s">
        <v>161</v>
      </c>
      <c r="B89" s="91">
        <v>0</v>
      </c>
      <c r="C89" s="101">
        <v>0</v>
      </c>
      <c r="D89" s="101">
        <v>0</v>
      </c>
      <c r="E89" s="101">
        <v>3</v>
      </c>
      <c r="F89" s="91">
        <v>2</v>
      </c>
      <c r="G89" s="101">
        <v>1136</v>
      </c>
      <c r="H89" s="101">
        <v>37</v>
      </c>
      <c r="I89" s="101">
        <v>18</v>
      </c>
      <c r="J89" s="91">
        <v>0</v>
      </c>
      <c r="K89" s="101">
        <v>9</v>
      </c>
      <c r="L89" s="101">
        <v>423</v>
      </c>
      <c r="M89" s="101">
        <v>21</v>
      </c>
      <c r="N89" s="101">
        <v>27</v>
      </c>
    </row>
    <row r="90" spans="1:14" ht="12.75">
      <c r="A90" s="69" t="s">
        <v>162</v>
      </c>
      <c r="B90" s="91">
        <v>0</v>
      </c>
      <c r="C90" s="101">
        <v>0</v>
      </c>
      <c r="D90" s="101">
        <v>0</v>
      </c>
      <c r="E90" s="101">
        <v>47</v>
      </c>
      <c r="F90" s="91">
        <v>45</v>
      </c>
      <c r="G90" s="101">
        <v>611</v>
      </c>
      <c r="H90" s="101">
        <v>98</v>
      </c>
      <c r="I90" s="101">
        <v>8</v>
      </c>
      <c r="J90" s="91">
        <v>0</v>
      </c>
      <c r="K90" s="101">
        <v>8</v>
      </c>
      <c r="L90" s="101">
        <v>821</v>
      </c>
      <c r="M90" s="101">
        <v>22</v>
      </c>
      <c r="N90" s="101">
        <v>51</v>
      </c>
    </row>
    <row r="91" spans="1:14" ht="12.75">
      <c r="A91" s="69" t="s">
        <v>163</v>
      </c>
      <c r="B91" s="91">
        <v>0</v>
      </c>
      <c r="C91" s="101">
        <v>1</v>
      </c>
      <c r="D91" s="101">
        <v>5</v>
      </c>
      <c r="E91" s="101">
        <v>46</v>
      </c>
      <c r="F91" s="91">
        <v>80</v>
      </c>
      <c r="G91" s="101">
        <v>683</v>
      </c>
      <c r="H91" s="101">
        <v>70</v>
      </c>
      <c r="I91" s="101">
        <v>0</v>
      </c>
      <c r="J91" s="91">
        <v>0</v>
      </c>
      <c r="K91" s="101">
        <v>6</v>
      </c>
      <c r="L91" s="101">
        <v>969</v>
      </c>
      <c r="M91" s="101">
        <v>16</v>
      </c>
      <c r="N91" s="101">
        <v>49</v>
      </c>
    </row>
    <row r="92" spans="1:14" ht="12.75">
      <c r="A92" s="69" t="s">
        <v>164</v>
      </c>
      <c r="B92" s="91">
        <v>0</v>
      </c>
      <c r="C92" s="101">
        <v>1</v>
      </c>
      <c r="D92" s="101">
        <v>13</v>
      </c>
      <c r="E92" s="101">
        <v>27</v>
      </c>
      <c r="F92" s="91">
        <v>19</v>
      </c>
      <c r="G92" s="101">
        <v>190</v>
      </c>
      <c r="H92" s="101">
        <v>38</v>
      </c>
      <c r="I92" s="101">
        <v>3</v>
      </c>
      <c r="J92" s="91">
        <v>0</v>
      </c>
      <c r="K92" s="101">
        <v>0</v>
      </c>
      <c r="L92" s="101">
        <v>395</v>
      </c>
      <c r="M92" s="101">
        <v>10</v>
      </c>
      <c r="N92" s="101">
        <v>24</v>
      </c>
    </row>
    <row r="93" spans="1:14" ht="12.75">
      <c r="A93" s="69" t="s">
        <v>165</v>
      </c>
      <c r="B93" s="91">
        <v>1</v>
      </c>
      <c r="C93" s="101">
        <v>1</v>
      </c>
      <c r="D93" s="101">
        <v>21</v>
      </c>
      <c r="E93" s="101">
        <v>36</v>
      </c>
      <c r="F93" s="91">
        <v>39</v>
      </c>
      <c r="G93" s="101">
        <v>361</v>
      </c>
      <c r="H93" s="101">
        <v>65</v>
      </c>
      <c r="I93" s="101">
        <v>3</v>
      </c>
      <c r="J93" s="91">
        <v>0</v>
      </c>
      <c r="K93" s="101">
        <v>5</v>
      </c>
      <c r="L93" s="101">
        <v>823</v>
      </c>
      <c r="M93" s="101">
        <v>15</v>
      </c>
      <c r="N93" s="101">
        <v>34</v>
      </c>
    </row>
    <row r="94" spans="1:14" ht="12.75">
      <c r="A94" s="69" t="s">
        <v>166</v>
      </c>
      <c r="B94" s="91">
        <v>0</v>
      </c>
      <c r="C94" s="101">
        <v>1</v>
      </c>
      <c r="D94" s="101">
        <v>0</v>
      </c>
      <c r="E94" s="101">
        <v>49</v>
      </c>
      <c r="F94" s="91">
        <v>46</v>
      </c>
      <c r="G94" s="101">
        <v>4173</v>
      </c>
      <c r="H94" s="101">
        <v>112</v>
      </c>
      <c r="I94" s="101">
        <v>4</v>
      </c>
      <c r="J94" s="91">
        <v>4</v>
      </c>
      <c r="K94" s="101">
        <v>21</v>
      </c>
      <c r="L94" s="101">
        <v>1458</v>
      </c>
      <c r="M94" s="101">
        <v>84</v>
      </c>
      <c r="N94" s="101">
        <v>193</v>
      </c>
    </row>
    <row r="95" spans="1:14" ht="12.75">
      <c r="A95" s="69" t="s">
        <v>167</v>
      </c>
      <c r="B95" s="91">
        <v>6</v>
      </c>
      <c r="C95" s="101">
        <v>0</v>
      </c>
      <c r="D95" s="101">
        <v>2</v>
      </c>
      <c r="E95" s="101">
        <v>93</v>
      </c>
      <c r="F95" s="91">
        <v>17</v>
      </c>
      <c r="G95" s="101">
        <v>3787</v>
      </c>
      <c r="H95" s="101">
        <v>213</v>
      </c>
      <c r="I95" s="101">
        <v>1</v>
      </c>
      <c r="J95" s="91">
        <v>2</v>
      </c>
      <c r="K95" s="101">
        <v>21</v>
      </c>
      <c r="L95" s="101">
        <v>1999</v>
      </c>
      <c r="M95" s="101">
        <v>55</v>
      </c>
      <c r="N95" s="101">
        <v>166</v>
      </c>
    </row>
    <row r="96" spans="1:14" ht="12.75">
      <c r="A96" s="69" t="s">
        <v>168</v>
      </c>
      <c r="B96" s="91">
        <v>1</v>
      </c>
      <c r="C96" s="101">
        <v>1</v>
      </c>
      <c r="D96" s="101">
        <v>1</v>
      </c>
      <c r="E96" s="101">
        <v>32</v>
      </c>
      <c r="F96" s="91">
        <v>35</v>
      </c>
      <c r="G96" s="101">
        <v>3648</v>
      </c>
      <c r="H96" s="101">
        <v>169</v>
      </c>
      <c r="I96" s="101">
        <v>17</v>
      </c>
      <c r="J96" s="91">
        <v>1</v>
      </c>
      <c r="K96" s="101">
        <v>23</v>
      </c>
      <c r="L96" s="101">
        <v>1763</v>
      </c>
      <c r="M96" s="101">
        <v>59</v>
      </c>
      <c r="N96" s="101">
        <v>131</v>
      </c>
    </row>
    <row r="97" spans="1:14" ht="12.75">
      <c r="A97" s="69" t="s">
        <v>169</v>
      </c>
      <c r="B97" s="91">
        <v>2</v>
      </c>
      <c r="C97" s="101">
        <v>1</v>
      </c>
      <c r="D97" s="101">
        <v>0</v>
      </c>
      <c r="E97" s="101">
        <v>24</v>
      </c>
      <c r="F97" s="91">
        <v>1</v>
      </c>
      <c r="G97" s="101">
        <v>1260</v>
      </c>
      <c r="H97" s="101">
        <v>96</v>
      </c>
      <c r="I97" s="101">
        <v>9</v>
      </c>
      <c r="J97" s="91">
        <v>1</v>
      </c>
      <c r="K97" s="101">
        <v>1</v>
      </c>
      <c r="L97" s="101">
        <v>673</v>
      </c>
      <c r="M97" s="101">
        <v>18</v>
      </c>
      <c r="N97" s="101">
        <v>62</v>
      </c>
    </row>
    <row r="98" spans="1:14" ht="12.75">
      <c r="A98" s="69" t="s">
        <v>170</v>
      </c>
      <c r="B98" s="91">
        <v>0</v>
      </c>
      <c r="C98" s="101">
        <v>0</v>
      </c>
      <c r="D98" s="101">
        <v>0</v>
      </c>
      <c r="E98" s="101">
        <v>26</v>
      </c>
      <c r="F98" s="91">
        <v>5</v>
      </c>
      <c r="G98" s="101">
        <v>2586</v>
      </c>
      <c r="H98" s="101">
        <v>92</v>
      </c>
      <c r="I98" s="101">
        <v>23</v>
      </c>
      <c r="J98" s="91">
        <v>0</v>
      </c>
      <c r="K98" s="101">
        <v>12</v>
      </c>
      <c r="L98" s="101">
        <v>1077</v>
      </c>
      <c r="M98" s="101">
        <v>60</v>
      </c>
      <c r="N98" s="101">
        <v>202</v>
      </c>
    </row>
    <row r="99" spans="1:14" ht="12.75">
      <c r="A99" s="88" t="s">
        <v>171</v>
      </c>
      <c r="B99" s="97">
        <v>1</v>
      </c>
      <c r="C99" s="103">
        <v>1</v>
      </c>
      <c r="D99" s="103">
        <v>1</v>
      </c>
      <c r="E99" s="103">
        <v>55</v>
      </c>
      <c r="F99" s="97">
        <v>47</v>
      </c>
      <c r="G99" s="103">
        <v>5285</v>
      </c>
      <c r="H99" s="103">
        <v>204</v>
      </c>
      <c r="I99" s="103">
        <v>22</v>
      </c>
      <c r="J99" s="97">
        <v>0</v>
      </c>
      <c r="K99" s="103">
        <v>50</v>
      </c>
      <c r="L99" s="103">
        <v>3400</v>
      </c>
      <c r="M99" s="103">
        <v>89</v>
      </c>
      <c r="N99" s="103">
        <v>226</v>
      </c>
    </row>
    <row r="100" spans="1:14" ht="12.75">
      <c r="A100" s="9" t="s">
        <v>206</v>
      </c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</row>
    <row r="101" ht="12.75">
      <c r="A101" s="9" t="s">
        <v>207</v>
      </c>
    </row>
    <row r="102" ht="12.75">
      <c r="A102" s="9" t="s">
        <v>208</v>
      </c>
    </row>
    <row r="103" ht="12.75">
      <c r="A103" s="9" t="s">
        <v>245</v>
      </c>
    </row>
    <row r="104" ht="12.75">
      <c r="A104" s="9" t="s">
        <v>209</v>
      </c>
    </row>
    <row r="105" ht="12.75">
      <c r="A105" s="9" t="s">
        <v>210</v>
      </c>
    </row>
    <row r="106" ht="12.75">
      <c r="A106" s="9" t="s">
        <v>211</v>
      </c>
    </row>
    <row r="107" ht="12.75">
      <c r="A107" s="9" t="s">
        <v>212</v>
      </c>
    </row>
    <row r="108" ht="12.75">
      <c r="A108" s="9" t="s">
        <v>246</v>
      </c>
    </row>
    <row r="109" ht="12.75">
      <c r="A109" s="9" t="s">
        <v>213</v>
      </c>
    </row>
    <row r="110" ht="12.75">
      <c r="A110" s="9" t="s">
        <v>214</v>
      </c>
    </row>
    <row r="111" ht="12.75">
      <c r="A111" s="9" t="s">
        <v>215</v>
      </c>
    </row>
    <row r="112" spans="1:6" ht="12.75">
      <c r="A112" s="6"/>
      <c r="F112" s="105">
        <v>31</v>
      </c>
    </row>
    <row r="232" spans="2:12" ht="12.75">
      <c r="B232" s="111"/>
      <c r="C232" s="111"/>
      <c r="D232" s="111"/>
      <c r="E232" s="111"/>
      <c r="F232" s="111"/>
      <c r="G232" s="111"/>
      <c r="H232" s="111"/>
      <c r="I232" s="111"/>
      <c r="K232" s="111"/>
      <c r="L232" s="111"/>
    </row>
    <row r="233" spans="2:12" ht="12.75">
      <c r="B233" s="111"/>
      <c r="C233" s="111"/>
      <c r="D233" s="111"/>
      <c r="E233" s="111"/>
      <c r="F233" s="111"/>
      <c r="G233" s="111"/>
      <c r="H233" s="111"/>
      <c r="I233" s="111"/>
      <c r="K233" s="111"/>
      <c r="L233" s="111"/>
    </row>
    <row r="234" spans="2:12" ht="12.75">
      <c r="B234" s="111"/>
      <c r="C234" s="111"/>
      <c r="D234" s="111"/>
      <c r="E234" s="111"/>
      <c r="F234" s="111"/>
      <c r="G234" s="111"/>
      <c r="H234" s="111"/>
      <c r="I234" s="111"/>
      <c r="K234" s="111"/>
      <c r="L234" s="111"/>
    </row>
    <row r="235" spans="2:12" ht="12.75">
      <c r="B235" s="111"/>
      <c r="C235" s="111"/>
      <c r="D235" s="111"/>
      <c r="E235" s="111"/>
      <c r="F235" s="111"/>
      <c r="G235" s="111"/>
      <c r="H235" s="111"/>
      <c r="I235" s="111"/>
      <c r="K235" s="111"/>
      <c r="L235" s="111"/>
    </row>
    <row r="236" spans="2:12" ht="12.75">
      <c r="B236" s="111"/>
      <c r="C236" s="111"/>
      <c r="D236" s="111"/>
      <c r="E236" s="111"/>
      <c r="F236" s="111"/>
      <c r="G236" s="111"/>
      <c r="H236" s="111"/>
      <c r="I236" s="111"/>
      <c r="K236" s="111"/>
      <c r="L236" s="111"/>
    </row>
    <row r="237" spans="2:12" ht="12.75">
      <c r="B237" s="111"/>
      <c r="C237" s="111"/>
      <c r="D237" s="111"/>
      <c r="E237" s="111"/>
      <c r="F237" s="111"/>
      <c r="G237" s="111"/>
      <c r="H237" s="111"/>
      <c r="I237" s="111"/>
      <c r="K237" s="111"/>
      <c r="L237" s="111"/>
    </row>
    <row r="238" spans="2:12" ht="12.75">
      <c r="B238" s="111"/>
      <c r="C238" s="111"/>
      <c r="D238" s="111"/>
      <c r="E238" s="111"/>
      <c r="F238" s="111"/>
      <c r="G238" s="111"/>
      <c r="H238" s="111"/>
      <c r="I238" s="111"/>
      <c r="K238" s="111"/>
      <c r="L238" s="111"/>
    </row>
    <row r="239" spans="2:12" ht="12.75">
      <c r="B239" s="111"/>
      <c r="C239" s="111"/>
      <c r="D239" s="111"/>
      <c r="E239" s="111"/>
      <c r="F239" s="111"/>
      <c r="G239" s="111"/>
      <c r="H239" s="111"/>
      <c r="I239" s="111"/>
      <c r="K239" s="111"/>
      <c r="L239" s="111"/>
    </row>
    <row r="240" spans="2:12" ht="12.75">
      <c r="B240" s="111"/>
      <c r="C240" s="111"/>
      <c r="D240" s="111"/>
      <c r="E240" s="111"/>
      <c r="F240" s="111"/>
      <c r="G240" s="111"/>
      <c r="H240" s="111"/>
      <c r="I240" s="111"/>
      <c r="K240" s="111"/>
      <c r="L240" s="111"/>
    </row>
    <row r="241" spans="2:12" ht="12.75">
      <c r="B241" s="111"/>
      <c r="C241" s="111"/>
      <c r="D241" s="111"/>
      <c r="E241" s="111"/>
      <c r="F241" s="111"/>
      <c r="G241" s="111"/>
      <c r="H241" s="111"/>
      <c r="I241" s="111"/>
      <c r="K241" s="111"/>
      <c r="L241" s="111"/>
    </row>
    <row r="242" spans="2:12" ht="12.75">
      <c r="B242" s="111"/>
      <c r="C242" s="111"/>
      <c r="D242" s="111"/>
      <c r="E242" s="111"/>
      <c r="F242" s="111"/>
      <c r="G242" s="111"/>
      <c r="H242" s="111"/>
      <c r="I242" s="111"/>
      <c r="K242" s="111"/>
      <c r="L242" s="111"/>
    </row>
    <row r="243" spans="2:12" ht="12.75">
      <c r="B243" s="111"/>
      <c r="C243" s="111"/>
      <c r="D243" s="111"/>
      <c r="E243" s="111"/>
      <c r="F243" s="111"/>
      <c r="G243" s="111"/>
      <c r="H243" s="111"/>
      <c r="I243" s="111"/>
      <c r="K243" s="111"/>
      <c r="L243" s="111"/>
    </row>
    <row r="244" spans="2:12" ht="12.75">
      <c r="B244" s="111"/>
      <c r="C244" s="111"/>
      <c r="D244" s="111"/>
      <c r="E244" s="111"/>
      <c r="F244" s="111"/>
      <c r="G244" s="111"/>
      <c r="H244" s="111"/>
      <c r="I244" s="111"/>
      <c r="K244" s="111"/>
      <c r="L244" s="111"/>
    </row>
    <row r="245" spans="2:12" ht="12.75">
      <c r="B245" s="111"/>
      <c r="C245" s="111"/>
      <c r="D245" s="111"/>
      <c r="E245" s="111"/>
      <c r="F245" s="111"/>
      <c r="G245" s="111"/>
      <c r="H245" s="111"/>
      <c r="I245" s="111"/>
      <c r="K245" s="111"/>
      <c r="L245" s="111"/>
    </row>
    <row r="246" spans="2:12" ht="12.75">
      <c r="B246" s="111"/>
      <c r="C246" s="111"/>
      <c r="D246" s="111"/>
      <c r="E246" s="111"/>
      <c r="F246" s="111"/>
      <c r="G246" s="111"/>
      <c r="H246" s="111"/>
      <c r="I246" s="111"/>
      <c r="K246" s="111"/>
      <c r="L246" s="111"/>
    </row>
    <row r="247" spans="2:12" ht="12.75">
      <c r="B247" s="111"/>
      <c r="C247" s="111"/>
      <c r="D247" s="111"/>
      <c r="E247" s="111"/>
      <c r="F247" s="111"/>
      <c r="G247" s="111"/>
      <c r="H247" s="111"/>
      <c r="I247" s="111"/>
      <c r="K247" s="111"/>
      <c r="L247" s="111"/>
    </row>
    <row r="248" spans="2:12" ht="12.75">
      <c r="B248" s="111"/>
      <c r="C248" s="111"/>
      <c r="D248" s="111"/>
      <c r="E248" s="111"/>
      <c r="F248" s="111"/>
      <c r="G248" s="111"/>
      <c r="H248" s="111"/>
      <c r="I248" s="111"/>
      <c r="K248" s="111"/>
      <c r="L248" s="111"/>
    </row>
    <row r="249" spans="2:12" ht="12.75">
      <c r="B249" s="111"/>
      <c r="C249" s="111"/>
      <c r="D249" s="111"/>
      <c r="E249" s="111"/>
      <c r="F249" s="111"/>
      <c r="G249" s="111"/>
      <c r="H249" s="111"/>
      <c r="I249" s="111"/>
      <c r="K249" s="111"/>
      <c r="L249" s="111"/>
    </row>
    <row r="250" spans="2:12" ht="12.75">
      <c r="B250" s="111"/>
      <c r="C250" s="111"/>
      <c r="D250" s="111"/>
      <c r="E250" s="111"/>
      <c r="F250" s="111"/>
      <c r="G250" s="111"/>
      <c r="H250" s="111"/>
      <c r="I250" s="111"/>
      <c r="K250" s="111"/>
      <c r="L250" s="111"/>
    </row>
    <row r="251" spans="2:12" ht="12.75">
      <c r="B251" s="111"/>
      <c r="C251" s="111"/>
      <c r="D251" s="111"/>
      <c r="E251" s="111"/>
      <c r="F251" s="111"/>
      <c r="G251" s="111"/>
      <c r="H251" s="111"/>
      <c r="I251" s="111"/>
      <c r="K251" s="111"/>
      <c r="L251" s="111"/>
    </row>
    <row r="252" spans="2:12" ht="12.75">
      <c r="B252" s="111"/>
      <c r="C252" s="111"/>
      <c r="D252" s="111"/>
      <c r="E252" s="111"/>
      <c r="F252" s="111"/>
      <c r="G252" s="111"/>
      <c r="H252" s="111"/>
      <c r="I252" s="111"/>
      <c r="K252" s="111"/>
      <c r="L252" s="111"/>
    </row>
    <row r="253" spans="2:12" ht="12.75">
      <c r="B253" s="111"/>
      <c r="C253" s="111"/>
      <c r="D253" s="111"/>
      <c r="E253" s="111"/>
      <c r="F253" s="111"/>
      <c r="G253" s="111"/>
      <c r="H253" s="111"/>
      <c r="I253" s="111"/>
      <c r="K253" s="111"/>
      <c r="L253" s="111"/>
    </row>
    <row r="254" spans="2:12" ht="12.75">
      <c r="B254" s="111"/>
      <c r="C254" s="111"/>
      <c r="D254" s="111"/>
      <c r="E254" s="111"/>
      <c r="F254" s="111"/>
      <c r="G254" s="111"/>
      <c r="H254" s="111"/>
      <c r="I254" s="111"/>
      <c r="K254" s="111"/>
      <c r="L254" s="111"/>
    </row>
    <row r="255" spans="2:12" ht="12.75">
      <c r="B255" s="111"/>
      <c r="C255" s="111"/>
      <c r="D255" s="111"/>
      <c r="E255" s="111"/>
      <c r="F255" s="111"/>
      <c r="G255" s="111"/>
      <c r="H255" s="111"/>
      <c r="I255" s="111"/>
      <c r="K255" s="111"/>
      <c r="L255" s="111"/>
    </row>
    <row r="256" spans="2:12" ht="12.75">
      <c r="B256" s="111"/>
      <c r="C256" s="111"/>
      <c r="D256" s="111"/>
      <c r="E256" s="111"/>
      <c r="F256" s="111"/>
      <c r="G256" s="111"/>
      <c r="H256" s="111"/>
      <c r="I256" s="111"/>
      <c r="K256" s="111"/>
      <c r="L256" s="111"/>
    </row>
    <row r="257" spans="2:12" ht="12.75">
      <c r="B257" s="111"/>
      <c r="C257" s="111"/>
      <c r="D257" s="111"/>
      <c r="E257" s="111"/>
      <c r="F257" s="111"/>
      <c r="G257" s="111"/>
      <c r="H257" s="111"/>
      <c r="I257" s="111"/>
      <c r="K257" s="111"/>
      <c r="L257" s="111"/>
    </row>
    <row r="258" spans="2:12" ht="12.75">
      <c r="B258" s="111"/>
      <c r="C258" s="111"/>
      <c r="D258" s="111"/>
      <c r="E258" s="111"/>
      <c r="F258" s="111"/>
      <c r="G258" s="111"/>
      <c r="H258" s="111"/>
      <c r="I258" s="111"/>
      <c r="K258" s="111"/>
      <c r="L258" s="111"/>
    </row>
    <row r="259" spans="2:12" ht="12.75">
      <c r="B259" s="111"/>
      <c r="C259" s="111"/>
      <c r="D259" s="111"/>
      <c r="E259" s="111"/>
      <c r="F259" s="111"/>
      <c r="G259" s="111"/>
      <c r="H259" s="111"/>
      <c r="I259" s="111"/>
      <c r="K259" s="111"/>
      <c r="L259" s="111"/>
    </row>
    <row r="260" spans="2:12" ht="12.75">
      <c r="B260" s="111"/>
      <c r="C260" s="111"/>
      <c r="D260" s="111"/>
      <c r="E260" s="111"/>
      <c r="F260" s="111"/>
      <c r="G260" s="111"/>
      <c r="H260" s="111"/>
      <c r="I260" s="111"/>
      <c r="K260" s="111"/>
      <c r="L260" s="111"/>
    </row>
    <row r="261" spans="2:12" ht="12.75">
      <c r="B261" s="111"/>
      <c r="C261" s="111"/>
      <c r="D261" s="111"/>
      <c r="E261" s="111"/>
      <c r="F261" s="111"/>
      <c r="G261" s="111"/>
      <c r="H261" s="111"/>
      <c r="I261" s="111"/>
      <c r="K261" s="111"/>
      <c r="L261" s="111"/>
    </row>
    <row r="262" spans="2:12" ht="12.75">
      <c r="B262" s="111"/>
      <c r="C262" s="111"/>
      <c r="D262" s="111"/>
      <c r="E262" s="111"/>
      <c r="F262" s="111"/>
      <c r="G262" s="111"/>
      <c r="H262" s="111"/>
      <c r="I262" s="111"/>
      <c r="K262" s="111"/>
      <c r="L262" s="111"/>
    </row>
    <row r="263" spans="2:12" ht="12.75">
      <c r="B263" s="111"/>
      <c r="C263" s="111"/>
      <c r="D263" s="111"/>
      <c r="E263" s="111"/>
      <c r="F263" s="111"/>
      <c r="G263" s="111"/>
      <c r="H263" s="111"/>
      <c r="I263" s="111"/>
      <c r="K263" s="111"/>
      <c r="L263" s="111"/>
    </row>
    <row r="264" spans="2:12" ht="12.75">
      <c r="B264" s="111"/>
      <c r="C264" s="111"/>
      <c r="D264" s="111"/>
      <c r="E264" s="111"/>
      <c r="F264" s="111"/>
      <c r="G264" s="111"/>
      <c r="H264" s="111"/>
      <c r="I264" s="111"/>
      <c r="K264" s="111"/>
      <c r="L264" s="111"/>
    </row>
    <row r="265" spans="2:12" ht="12.75">
      <c r="B265" s="111"/>
      <c r="C265" s="111"/>
      <c r="D265" s="111"/>
      <c r="E265" s="111"/>
      <c r="F265" s="111"/>
      <c r="G265" s="111"/>
      <c r="H265" s="111"/>
      <c r="I265" s="111"/>
      <c r="K265" s="111"/>
      <c r="L265" s="111"/>
    </row>
    <row r="266" spans="2:12" ht="12.75">
      <c r="B266" s="111"/>
      <c r="C266" s="111"/>
      <c r="D266" s="111"/>
      <c r="E266" s="111"/>
      <c r="F266" s="111"/>
      <c r="G266" s="111"/>
      <c r="H266" s="111"/>
      <c r="I266" s="111"/>
      <c r="K266" s="111"/>
      <c r="L266" s="111"/>
    </row>
    <row r="267" spans="2:12" ht="12.75">
      <c r="B267" s="111"/>
      <c r="C267" s="111"/>
      <c r="D267" s="111"/>
      <c r="E267" s="111"/>
      <c r="F267" s="111"/>
      <c r="G267" s="111"/>
      <c r="H267" s="111"/>
      <c r="I267" s="111"/>
      <c r="K267" s="111"/>
      <c r="L267" s="111"/>
    </row>
    <row r="268" spans="2:12" ht="12.75">
      <c r="B268" s="111"/>
      <c r="C268" s="111"/>
      <c r="D268" s="111"/>
      <c r="E268" s="111"/>
      <c r="F268" s="111"/>
      <c r="G268" s="111"/>
      <c r="H268" s="111"/>
      <c r="I268" s="111"/>
      <c r="K268" s="111"/>
      <c r="L268" s="111"/>
    </row>
    <row r="269" spans="2:12" ht="12.75">
      <c r="B269" s="111"/>
      <c r="C269" s="111"/>
      <c r="D269" s="111"/>
      <c r="E269" s="111"/>
      <c r="F269" s="111"/>
      <c r="G269" s="111"/>
      <c r="H269" s="111"/>
      <c r="I269" s="111"/>
      <c r="K269" s="111"/>
      <c r="L269" s="111"/>
    </row>
    <row r="270" spans="2:12" ht="12.75">
      <c r="B270" s="111"/>
      <c r="C270" s="111"/>
      <c r="D270" s="111"/>
      <c r="E270" s="111"/>
      <c r="F270" s="111"/>
      <c r="G270" s="111"/>
      <c r="H270" s="111"/>
      <c r="I270" s="111"/>
      <c r="K270" s="111"/>
      <c r="L270" s="111"/>
    </row>
    <row r="271" spans="2:12" ht="12.75">
      <c r="B271" s="111"/>
      <c r="C271" s="111"/>
      <c r="D271" s="111"/>
      <c r="E271" s="111"/>
      <c r="F271" s="111"/>
      <c r="G271" s="111"/>
      <c r="H271" s="111"/>
      <c r="I271" s="111"/>
      <c r="K271" s="111"/>
      <c r="L271" s="111"/>
    </row>
    <row r="272" spans="2:12" ht="12.75">
      <c r="B272" s="111"/>
      <c r="C272" s="111"/>
      <c r="D272" s="111"/>
      <c r="E272" s="111"/>
      <c r="F272" s="111"/>
      <c r="G272" s="111"/>
      <c r="H272" s="111"/>
      <c r="I272" s="111"/>
      <c r="K272" s="111"/>
      <c r="L272" s="111"/>
    </row>
    <row r="273" spans="2:12" ht="12.75">
      <c r="B273" s="111"/>
      <c r="C273" s="111"/>
      <c r="D273" s="111"/>
      <c r="E273" s="111"/>
      <c r="F273" s="111"/>
      <c r="G273" s="111"/>
      <c r="H273" s="111"/>
      <c r="I273" s="111"/>
      <c r="K273" s="111"/>
      <c r="L273" s="111"/>
    </row>
    <row r="274" spans="2:12" ht="12.75">
      <c r="B274" s="111"/>
      <c r="C274" s="111"/>
      <c r="D274" s="111"/>
      <c r="E274" s="111"/>
      <c r="F274" s="111"/>
      <c r="G274" s="111"/>
      <c r="H274" s="111"/>
      <c r="I274" s="111"/>
      <c r="K274" s="111"/>
      <c r="L274" s="111"/>
    </row>
    <row r="275" spans="2:12" ht="12.75">
      <c r="B275" s="111"/>
      <c r="C275" s="111"/>
      <c r="D275" s="111"/>
      <c r="E275" s="111"/>
      <c r="F275" s="111"/>
      <c r="G275" s="111"/>
      <c r="H275" s="111"/>
      <c r="I275" s="111"/>
      <c r="K275" s="111"/>
      <c r="L275" s="111"/>
    </row>
    <row r="276" spans="2:12" ht="12.75">
      <c r="B276" s="111"/>
      <c r="C276" s="111"/>
      <c r="D276" s="111"/>
      <c r="E276" s="111"/>
      <c r="F276" s="111"/>
      <c r="G276" s="111"/>
      <c r="H276" s="111"/>
      <c r="I276" s="111"/>
      <c r="K276" s="111"/>
      <c r="L276" s="111"/>
    </row>
    <row r="277" spans="2:12" ht="12.75">
      <c r="B277" s="111"/>
      <c r="C277" s="111"/>
      <c r="D277" s="111"/>
      <c r="E277" s="111"/>
      <c r="F277" s="111"/>
      <c r="G277" s="111"/>
      <c r="H277" s="111"/>
      <c r="I277" s="111"/>
      <c r="K277" s="111"/>
      <c r="L277" s="111"/>
    </row>
    <row r="278" spans="2:12" ht="12.75">
      <c r="B278" s="111"/>
      <c r="C278" s="111"/>
      <c r="D278" s="111"/>
      <c r="E278" s="111"/>
      <c r="F278" s="111"/>
      <c r="G278" s="111"/>
      <c r="H278" s="111"/>
      <c r="I278" s="111"/>
      <c r="K278" s="111"/>
      <c r="L278" s="111"/>
    </row>
    <row r="279" spans="2:12" ht="12.75">
      <c r="B279" s="111"/>
      <c r="C279" s="111"/>
      <c r="D279" s="111"/>
      <c r="E279" s="111"/>
      <c r="F279" s="111"/>
      <c r="G279" s="111"/>
      <c r="H279" s="111"/>
      <c r="I279" s="111"/>
      <c r="K279" s="111"/>
      <c r="L279" s="111"/>
    </row>
    <row r="280" spans="2:12" ht="12.75">
      <c r="B280" s="111"/>
      <c r="C280" s="111"/>
      <c r="D280" s="111"/>
      <c r="E280" s="111"/>
      <c r="F280" s="111"/>
      <c r="G280" s="111"/>
      <c r="H280" s="111"/>
      <c r="I280" s="111"/>
      <c r="K280" s="111"/>
      <c r="L280" s="111"/>
    </row>
    <row r="281" spans="2:12" ht="12.75">
      <c r="B281" s="111"/>
      <c r="C281" s="111"/>
      <c r="D281" s="111"/>
      <c r="E281" s="111"/>
      <c r="F281" s="111"/>
      <c r="G281" s="111"/>
      <c r="H281" s="111"/>
      <c r="I281" s="111"/>
      <c r="K281" s="111"/>
      <c r="L281" s="111"/>
    </row>
    <row r="282" spans="2:12" ht="12.75">
      <c r="B282" s="111"/>
      <c r="C282" s="111"/>
      <c r="D282" s="111"/>
      <c r="E282" s="111"/>
      <c r="F282" s="111"/>
      <c r="G282" s="111"/>
      <c r="H282" s="111"/>
      <c r="I282" s="111"/>
      <c r="K282" s="111"/>
      <c r="L282" s="111"/>
    </row>
    <row r="283" spans="2:12" ht="12.75">
      <c r="B283" s="111"/>
      <c r="C283" s="111"/>
      <c r="D283" s="111"/>
      <c r="E283" s="111"/>
      <c r="F283" s="111"/>
      <c r="G283" s="111"/>
      <c r="H283" s="111"/>
      <c r="I283" s="111"/>
      <c r="K283" s="111"/>
      <c r="L283" s="111"/>
    </row>
    <row r="284" spans="2:12" ht="12.75">
      <c r="B284" s="111"/>
      <c r="C284" s="111"/>
      <c r="D284" s="111"/>
      <c r="E284" s="111"/>
      <c r="F284" s="111"/>
      <c r="G284" s="111"/>
      <c r="H284" s="111"/>
      <c r="I284" s="111"/>
      <c r="K284" s="111"/>
      <c r="L284" s="111"/>
    </row>
    <row r="285" spans="2:12" ht="12.75">
      <c r="B285" s="111"/>
      <c r="C285" s="111"/>
      <c r="D285" s="111"/>
      <c r="E285" s="111"/>
      <c r="F285" s="111"/>
      <c r="G285" s="111"/>
      <c r="H285" s="111"/>
      <c r="I285" s="111"/>
      <c r="K285" s="111"/>
      <c r="L285" s="111"/>
    </row>
    <row r="286" spans="2:12" ht="12.75">
      <c r="B286" s="111"/>
      <c r="C286" s="111"/>
      <c r="D286" s="111"/>
      <c r="E286" s="111"/>
      <c r="F286" s="111"/>
      <c r="G286" s="111"/>
      <c r="H286" s="111"/>
      <c r="I286" s="111"/>
      <c r="K286" s="111"/>
      <c r="L286" s="111"/>
    </row>
    <row r="287" spans="2:12" ht="12.75">
      <c r="B287" s="111"/>
      <c r="C287" s="111"/>
      <c r="D287" s="111"/>
      <c r="E287" s="111"/>
      <c r="F287" s="111"/>
      <c r="G287" s="111"/>
      <c r="H287" s="111"/>
      <c r="I287" s="111"/>
      <c r="K287" s="111"/>
      <c r="L287" s="111"/>
    </row>
    <row r="288" spans="2:12" ht="12.75">
      <c r="B288" s="111"/>
      <c r="C288" s="111"/>
      <c r="D288" s="111"/>
      <c r="E288" s="111"/>
      <c r="F288" s="111"/>
      <c r="G288" s="111"/>
      <c r="H288" s="111"/>
      <c r="I288" s="111"/>
      <c r="K288" s="111"/>
      <c r="L288" s="111"/>
    </row>
    <row r="289" spans="2:12" ht="12.75">
      <c r="B289" s="111"/>
      <c r="C289" s="111"/>
      <c r="D289" s="111"/>
      <c r="E289" s="111"/>
      <c r="F289" s="111"/>
      <c r="G289" s="111"/>
      <c r="H289" s="111"/>
      <c r="I289" s="111"/>
      <c r="K289" s="111"/>
      <c r="L289" s="111"/>
    </row>
    <row r="290" spans="2:12" ht="12.75">
      <c r="B290" s="111"/>
      <c r="C290" s="111"/>
      <c r="D290" s="111"/>
      <c r="E290" s="111"/>
      <c r="F290" s="111"/>
      <c r="G290" s="111"/>
      <c r="H290" s="111"/>
      <c r="I290" s="111"/>
      <c r="K290" s="111"/>
      <c r="L290" s="111"/>
    </row>
    <row r="291" spans="2:12" ht="12.75">
      <c r="B291" s="111"/>
      <c r="C291" s="111"/>
      <c r="D291" s="111"/>
      <c r="E291" s="111"/>
      <c r="F291" s="111"/>
      <c r="G291" s="111"/>
      <c r="H291" s="111"/>
      <c r="I291" s="111"/>
      <c r="K291" s="111"/>
      <c r="L291" s="111"/>
    </row>
    <row r="292" spans="2:12" ht="12.75">
      <c r="B292" s="111"/>
      <c r="C292" s="111"/>
      <c r="D292" s="111"/>
      <c r="E292" s="111"/>
      <c r="F292" s="111"/>
      <c r="G292" s="111"/>
      <c r="H292" s="111"/>
      <c r="I292" s="111"/>
      <c r="K292" s="111"/>
      <c r="L292" s="111"/>
    </row>
    <row r="293" spans="2:12" ht="12.75">
      <c r="B293" s="111"/>
      <c r="C293" s="111"/>
      <c r="D293" s="111"/>
      <c r="E293" s="111"/>
      <c r="F293" s="111"/>
      <c r="G293" s="111"/>
      <c r="H293" s="111"/>
      <c r="I293" s="111"/>
      <c r="K293" s="111"/>
      <c r="L293" s="111"/>
    </row>
    <row r="294" spans="2:12" ht="12.75">
      <c r="B294" s="111"/>
      <c r="C294" s="111"/>
      <c r="D294" s="111"/>
      <c r="E294" s="111"/>
      <c r="F294" s="111"/>
      <c r="G294" s="111"/>
      <c r="H294" s="111"/>
      <c r="I294" s="111"/>
      <c r="K294" s="111"/>
      <c r="L294" s="111"/>
    </row>
    <row r="295" spans="2:12" ht="12.75">
      <c r="B295" s="111"/>
      <c r="C295" s="111"/>
      <c r="D295" s="111"/>
      <c r="E295" s="111"/>
      <c r="F295" s="111"/>
      <c r="G295" s="111"/>
      <c r="H295" s="111"/>
      <c r="I295" s="111"/>
      <c r="K295" s="111"/>
      <c r="L295" s="111"/>
    </row>
    <row r="296" spans="2:12" ht="12.75">
      <c r="B296" s="111"/>
      <c r="C296" s="111"/>
      <c r="D296" s="111"/>
      <c r="E296" s="111"/>
      <c r="F296" s="111"/>
      <c r="G296" s="111"/>
      <c r="H296" s="111"/>
      <c r="I296" s="111"/>
      <c r="K296" s="111"/>
      <c r="L296" s="111"/>
    </row>
    <row r="297" spans="2:12" ht="12.75">
      <c r="B297" s="111"/>
      <c r="C297" s="111"/>
      <c r="D297" s="111"/>
      <c r="E297" s="111"/>
      <c r="F297" s="111"/>
      <c r="G297" s="111"/>
      <c r="H297" s="111"/>
      <c r="I297" s="111"/>
      <c r="K297" s="111"/>
      <c r="L297" s="111"/>
    </row>
    <row r="298" spans="2:12" ht="12.75">
      <c r="B298" s="111"/>
      <c r="C298" s="111"/>
      <c r="D298" s="111"/>
      <c r="E298" s="111"/>
      <c r="F298" s="111"/>
      <c r="G298" s="111"/>
      <c r="H298" s="111"/>
      <c r="I298" s="111"/>
      <c r="K298" s="111"/>
      <c r="L298" s="111"/>
    </row>
    <row r="299" spans="2:12" ht="12.75">
      <c r="B299" s="111"/>
      <c r="C299" s="111"/>
      <c r="D299" s="111"/>
      <c r="E299" s="111"/>
      <c r="F299" s="111"/>
      <c r="G299" s="111"/>
      <c r="H299" s="111"/>
      <c r="I299" s="111"/>
      <c r="K299" s="111"/>
      <c r="L299" s="111"/>
    </row>
    <row r="300" spans="2:12" ht="12.75">
      <c r="B300" s="111"/>
      <c r="C300" s="111"/>
      <c r="D300" s="111"/>
      <c r="E300" s="111"/>
      <c r="F300" s="111"/>
      <c r="G300" s="111"/>
      <c r="H300" s="111"/>
      <c r="I300" s="111"/>
      <c r="K300" s="111"/>
      <c r="L300" s="111"/>
    </row>
    <row r="301" spans="2:12" ht="12.75">
      <c r="B301" s="111"/>
      <c r="C301" s="111"/>
      <c r="D301" s="111"/>
      <c r="E301" s="111"/>
      <c r="F301" s="111"/>
      <c r="G301" s="111"/>
      <c r="H301" s="111"/>
      <c r="I301" s="111"/>
      <c r="K301" s="111"/>
      <c r="L301" s="111"/>
    </row>
    <row r="302" spans="2:12" ht="12.75">
      <c r="B302" s="111"/>
      <c r="C302" s="111"/>
      <c r="D302" s="111"/>
      <c r="E302" s="111"/>
      <c r="F302" s="111"/>
      <c r="G302" s="111"/>
      <c r="H302" s="111"/>
      <c r="I302" s="111"/>
      <c r="K302" s="111"/>
      <c r="L302" s="111"/>
    </row>
    <row r="303" spans="2:12" ht="12.75">
      <c r="B303" s="111"/>
      <c r="C303" s="111"/>
      <c r="D303" s="111"/>
      <c r="E303" s="111"/>
      <c r="F303" s="111"/>
      <c r="G303" s="111"/>
      <c r="H303" s="111"/>
      <c r="I303" s="111"/>
      <c r="K303" s="111"/>
      <c r="L303" s="111"/>
    </row>
    <row r="304" spans="2:12" ht="12.75">
      <c r="B304" s="111"/>
      <c r="C304" s="111"/>
      <c r="D304" s="111"/>
      <c r="E304" s="111"/>
      <c r="F304" s="111"/>
      <c r="G304" s="111"/>
      <c r="H304" s="111"/>
      <c r="I304" s="111"/>
      <c r="K304" s="111"/>
      <c r="L304" s="111"/>
    </row>
    <row r="305" spans="2:12" ht="12.75">
      <c r="B305" s="111"/>
      <c r="C305" s="111"/>
      <c r="D305" s="111"/>
      <c r="E305" s="111"/>
      <c r="F305" s="111"/>
      <c r="G305" s="111"/>
      <c r="H305" s="111"/>
      <c r="I305" s="111"/>
      <c r="K305" s="111"/>
      <c r="L305" s="111"/>
    </row>
    <row r="306" spans="2:12" ht="12.75">
      <c r="B306" s="111"/>
      <c r="C306" s="111"/>
      <c r="D306" s="111"/>
      <c r="E306" s="111"/>
      <c r="F306" s="111"/>
      <c r="G306" s="111"/>
      <c r="H306" s="111"/>
      <c r="I306" s="111"/>
      <c r="K306" s="111"/>
      <c r="L306" s="111"/>
    </row>
    <row r="307" spans="2:12" ht="12.75">
      <c r="B307" s="111"/>
      <c r="C307" s="111"/>
      <c r="D307" s="111"/>
      <c r="E307" s="111"/>
      <c r="F307" s="111"/>
      <c r="G307" s="111"/>
      <c r="H307" s="111"/>
      <c r="I307" s="111"/>
      <c r="K307" s="111"/>
      <c r="L307" s="111"/>
    </row>
    <row r="308" spans="2:12" ht="12.75">
      <c r="B308" s="111"/>
      <c r="C308" s="111"/>
      <c r="D308" s="111"/>
      <c r="E308" s="111"/>
      <c r="F308" s="111"/>
      <c r="G308" s="111"/>
      <c r="H308" s="111"/>
      <c r="I308" s="111"/>
      <c r="K308" s="111"/>
      <c r="L308" s="111"/>
    </row>
    <row r="309" spans="2:12" ht="12.75">
      <c r="B309" s="111"/>
      <c r="C309" s="111"/>
      <c r="D309" s="111"/>
      <c r="E309" s="111"/>
      <c r="F309" s="111"/>
      <c r="G309" s="111"/>
      <c r="H309" s="111"/>
      <c r="I309" s="111"/>
      <c r="K309" s="111"/>
      <c r="L309" s="111"/>
    </row>
    <row r="310" spans="2:12" ht="12.75">
      <c r="B310" s="111"/>
      <c r="C310" s="111"/>
      <c r="D310" s="111"/>
      <c r="E310" s="111"/>
      <c r="F310" s="111"/>
      <c r="G310" s="111"/>
      <c r="H310" s="111"/>
      <c r="I310" s="111"/>
      <c r="K310" s="111"/>
      <c r="L310" s="111"/>
    </row>
    <row r="311" spans="2:12" ht="12.75">
      <c r="B311" s="111"/>
      <c r="C311" s="111"/>
      <c r="D311" s="111"/>
      <c r="E311" s="111"/>
      <c r="F311" s="111"/>
      <c r="G311" s="111"/>
      <c r="H311" s="111"/>
      <c r="I311" s="111"/>
      <c r="K311" s="111"/>
      <c r="L311" s="111"/>
    </row>
    <row r="312" spans="2:12" ht="12.75">
      <c r="B312" s="111"/>
      <c r="C312" s="111"/>
      <c r="D312" s="111"/>
      <c r="E312" s="111"/>
      <c r="F312" s="111"/>
      <c r="G312" s="111"/>
      <c r="H312" s="111"/>
      <c r="I312" s="111"/>
      <c r="K312" s="111"/>
      <c r="L312" s="111"/>
    </row>
    <row r="313" spans="2:12" ht="12.75">
      <c r="B313" s="111"/>
      <c r="C313" s="111"/>
      <c r="D313" s="111"/>
      <c r="E313" s="111"/>
      <c r="F313" s="111"/>
      <c r="G313" s="111"/>
      <c r="H313" s="111"/>
      <c r="I313" s="111"/>
      <c r="K313" s="111"/>
      <c r="L313" s="111"/>
    </row>
    <row r="314" spans="2:12" ht="12.75">
      <c r="B314" s="111"/>
      <c r="C314" s="111"/>
      <c r="D314" s="111"/>
      <c r="E314" s="111"/>
      <c r="F314" s="111"/>
      <c r="G314" s="111"/>
      <c r="H314" s="111"/>
      <c r="I314" s="111"/>
      <c r="K314" s="111"/>
      <c r="L314" s="111"/>
    </row>
    <row r="315" spans="2:12" ht="12.75">
      <c r="B315" s="111"/>
      <c r="C315" s="111"/>
      <c r="D315" s="111"/>
      <c r="E315" s="111"/>
      <c r="F315" s="111"/>
      <c r="G315" s="111"/>
      <c r="H315" s="111"/>
      <c r="I315" s="111"/>
      <c r="K315" s="111"/>
      <c r="L315" s="111"/>
    </row>
    <row r="316" spans="2:12" ht="12.75">
      <c r="B316" s="111"/>
      <c r="C316" s="111"/>
      <c r="D316" s="111"/>
      <c r="E316" s="111"/>
      <c r="F316" s="111"/>
      <c r="G316" s="111"/>
      <c r="H316" s="111"/>
      <c r="I316" s="111"/>
      <c r="K316" s="111"/>
      <c r="L316" s="111"/>
    </row>
    <row r="317" spans="2:12" ht="12.75">
      <c r="B317" s="111"/>
      <c r="C317" s="111"/>
      <c r="D317" s="111"/>
      <c r="E317" s="111"/>
      <c r="F317" s="111"/>
      <c r="G317" s="111"/>
      <c r="H317" s="111"/>
      <c r="I317" s="111"/>
      <c r="K317" s="111"/>
      <c r="L317" s="111"/>
    </row>
    <row r="318" spans="2:12" ht="12.75">
      <c r="B318" s="111"/>
      <c r="C318" s="111"/>
      <c r="D318" s="111"/>
      <c r="E318" s="111"/>
      <c r="F318" s="111"/>
      <c r="G318" s="111"/>
      <c r="H318" s="111"/>
      <c r="I318" s="111"/>
      <c r="K318" s="111"/>
      <c r="L318" s="111"/>
    </row>
    <row r="319" spans="2:12" ht="12.75">
      <c r="B319" s="111"/>
      <c r="C319" s="111"/>
      <c r="D319" s="111"/>
      <c r="E319" s="111"/>
      <c r="F319" s="111"/>
      <c r="G319" s="111"/>
      <c r="H319" s="111"/>
      <c r="I319" s="111"/>
      <c r="K319" s="111"/>
      <c r="L319" s="111"/>
    </row>
    <row r="320" spans="2:12" ht="12.75">
      <c r="B320" s="111"/>
      <c r="C320" s="111"/>
      <c r="D320" s="111"/>
      <c r="E320" s="111"/>
      <c r="F320" s="111"/>
      <c r="G320" s="111"/>
      <c r="H320" s="111"/>
      <c r="I320" s="111"/>
      <c r="K320" s="111"/>
      <c r="L320" s="111"/>
    </row>
    <row r="321" spans="2:12" ht="12.75">
      <c r="B321" s="111"/>
      <c r="C321" s="111"/>
      <c r="D321" s="111"/>
      <c r="E321" s="111"/>
      <c r="F321" s="111"/>
      <c r="G321" s="111"/>
      <c r="H321" s="111"/>
      <c r="I321" s="111"/>
      <c r="K321" s="111"/>
      <c r="L321" s="111"/>
    </row>
    <row r="322" spans="2:12" ht="12.75">
      <c r="B322" s="111"/>
      <c r="C322" s="111"/>
      <c r="D322" s="111"/>
      <c r="E322" s="111"/>
      <c r="F322" s="111"/>
      <c r="G322" s="111"/>
      <c r="H322" s="111"/>
      <c r="I322" s="111"/>
      <c r="K322" s="111"/>
      <c r="L322" s="111"/>
    </row>
    <row r="323" spans="2:12" ht="12.75">
      <c r="B323" s="111"/>
      <c r="C323" s="111"/>
      <c r="D323" s="111"/>
      <c r="E323" s="111"/>
      <c r="F323" s="111"/>
      <c r="G323" s="111"/>
      <c r="H323" s="111"/>
      <c r="I323" s="111"/>
      <c r="K323" s="111"/>
      <c r="L323" s="111"/>
    </row>
    <row r="324" spans="2:12" ht="12.75">
      <c r="B324" s="111"/>
      <c r="C324" s="111"/>
      <c r="D324" s="111"/>
      <c r="E324" s="111"/>
      <c r="F324" s="111"/>
      <c r="G324" s="111"/>
      <c r="H324" s="111"/>
      <c r="I324" s="111"/>
      <c r="K324" s="111"/>
      <c r="L324" s="111"/>
    </row>
    <row r="325" spans="2:12" ht="12.75">
      <c r="B325" s="111"/>
      <c r="C325" s="111"/>
      <c r="D325" s="111"/>
      <c r="E325" s="111"/>
      <c r="F325" s="111"/>
      <c r="G325" s="111"/>
      <c r="H325" s="111"/>
      <c r="I325" s="111"/>
      <c r="K325" s="111"/>
      <c r="L325" s="111"/>
    </row>
    <row r="326" spans="2:12" ht="12.75">
      <c r="B326" s="111"/>
      <c r="C326" s="111"/>
      <c r="D326" s="111"/>
      <c r="E326" s="111"/>
      <c r="F326" s="111"/>
      <c r="G326" s="111"/>
      <c r="H326" s="111"/>
      <c r="I326" s="111"/>
      <c r="K326" s="111"/>
      <c r="L326" s="111"/>
    </row>
    <row r="327" spans="2:12" ht="12.75">
      <c r="B327" s="111"/>
      <c r="C327" s="111"/>
      <c r="D327" s="111"/>
      <c r="E327" s="111"/>
      <c r="F327" s="111"/>
      <c r="G327" s="111"/>
      <c r="H327" s="111"/>
      <c r="I327" s="111"/>
      <c r="K327" s="111"/>
      <c r="L327" s="111"/>
    </row>
    <row r="328" spans="2:12" ht="12.75">
      <c r="B328" s="111"/>
      <c r="C328" s="111"/>
      <c r="D328" s="111"/>
      <c r="E328" s="111"/>
      <c r="F328" s="111"/>
      <c r="G328" s="111"/>
      <c r="H328" s="111"/>
      <c r="I328" s="111"/>
      <c r="K328" s="111"/>
      <c r="L328" s="111"/>
    </row>
    <row r="329" spans="2:12" ht="12.75">
      <c r="B329" s="111"/>
      <c r="C329" s="111"/>
      <c r="D329" s="111"/>
      <c r="E329" s="111"/>
      <c r="F329" s="111"/>
      <c r="G329" s="111"/>
      <c r="H329" s="111"/>
      <c r="I329" s="111"/>
      <c r="K329" s="111"/>
      <c r="L329" s="111"/>
    </row>
    <row r="330" spans="2:12" ht="12.75">
      <c r="B330" s="111"/>
      <c r="C330" s="111"/>
      <c r="D330" s="111"/>
      <c r="E330" s="111"/>
      <c r="F330" s="111"/>
      <c r="G330" s="111"/>
      <c r="H330" s="111"/>
      <c r="I330" s="111"/>
      <c r="K330" s="111"/>
      <c r="L330" s="111"/>
    </row>
    <row r="331" spans="2:12" ht="12.75">
      <c r="B331" s="111"/>
      <c r="C331" s="111"/>
      <c r="D331" s="111"/>
      <c r="E331" s="111"/>
      <c r="F331" s="111"/>
      <c r="G331" s="111"/>
      <c r="H331" s="111"/>
      <c r="I331" s="111"/>
      <c r="K331" s="111"/>
      <c r="L331" s="111"/>
    </row>
    <row r="332" spans="2:12" ht="12.75">
      <c r="B332" s="111"/>
      <c r="C332" s="111"/>
      <c r="D332" s="111"/>
      <c r="E332" s="111"/>
      <c r="F332" s="111"/>
      <c r="G332" s="111"/>
      <c r="H332" s="111"/>
      <c r="I332" s="111"/>
      <c r="K332" s="111"/>
      <c r="L332" s="111"/>
    </row>
    <row r="333" spans="2:12" ht="12.75">
      <c r="B333" s="111"/>
      <c r="C333" s="111"/>
      <c r="D333" s="111"/>
      <c r="E333" s="111"/>
      <c r="F333" s="111"/>
      <c r="G333" s="111"/>
      <c r="H333" s="111"/>
      <c r="I333" s="111"/>
      <c r="K333" s="111"/>
      <c r="L333" s="111"/>
    </row>
    <row r="334" spans="2:12" ht="12.75">
      <c r="B334" s="111"/>
      <c r="C334" s="111"/>
      <c r="D334" s="111"/>
      <c r="E334" s="111"/>
      <c r="F334" s="111"/>
      <c r="G334" s="111"/>
      <c r="H334" s="111"/>
      <c r="I334" s="111"/>
      <c r="K334" s="111"/>
      <c r="L334" s="111"/>
    </row>
    <row r="335" spans="2:12" ht="12.75">
      <c r="B335" s="111"/>
      <c r="C335" s="111"/>
      <c r="D335" s="111"/>
      <c r="E335" s="111"/>
      <c r="F335" s="111"/>
      <c r="G335" s="111"/>
      <c r="H335" s="111"/>
      <c r="I335" s="111"/>
      <c r="K335" s="111"/>
      <c r="L335" s="111"/>
    </row>
    <row r="336" spans="2:12" ht="12.75">
      <c r="B336" s="111"/>
      <c r="C336" s="111"/>
      <c r="D336" s="111"/>
      <c r="E336" s="111"/>
      <c r="F336" s="111"/>
      <c r="G336" s="111"/>
      <c r="H336" s="111"/>
      <c r="I336" s="111"/>
      <c r="K336" s="111"/>
      <c r="L336" s="111"/>
    </row>
    <row r="337" spans="2:12" ht="12.75">
      <c r="B337" s="111"/>
      <c r="C337" s="111"/>
      <c r="D337" s="111"/>
      <c r="E337" s="111"/>
      <c r="F337" s="111"/>
      <c r="G337" s="111"/>
      <c r="H337" s="111"/>
      <c r="I337" s="111"/>
      <c r="K337" s="111"/>
      <c r="L337" s="111"/>
    </row>
    <row r="338" spans="2:12" ht="12.75">
      <c r="B338" s="111"/>
      <c r="C338" s="111"/>
      <c r="D338" s="111"/>
      <c r="E338" s="111"/>
      <c r="F338" s="111"/>
      <c r="G338" s="111"/>
      <c r="H338" s="111"/>
      <c r="I338" s="111"/>
      <c r="K338" s="111"/>
      <c r="L338" s="111"/>
    </row>
    <row r="339" spans="2:12" ht="12.75">
      <c r="B339" s="111"/>
      <c r="C339" s="111"/>
      <c r="D339" s="111"/>
      <c r="E339" s="111"/>
      <c r="F339" s="111"/>
      <c r="G339" s="111"/>
      <c r="H339" s="111"/>
      <c r="I339" s="111"/>
      <c r="K339" s="111"/>
      <c r="L339" s="111"/>
    </row>
    <row r="340" spans="2:12" ht="12.75">
      <c r="B340" s="111"/>
      <c r="C340" s="111"/>
      <c r="D340" s="111"/>
      <c r="E340" s="111"/>
      <c r="F340" s="111"/>
      <c r="G340" s="111"/>
      <c r="H340" s="111"/>
      <c r="I340" s="111"/>
      <c r="K340" s="111"/>
      <c r="L340" s="111"/>
    </row>
    <row r="341" spans="2:12" ht="12.75">
      <c r="B341" s="111"/>
      <c r="C341" s="111"/>
      <c r="D341" s="111"/>
      <c r="E341" s="111"/>
      <c r="F341" s="111"/>
      <c r="G341" s="111"/>
      <c r="H341" s="111"/>
      <c r="I341" s="111"/>
      <c r="K341" s="111"/>
      <c r="L341" s="111"/>
    </row>
    <row r="342" spans="2:12" ht="12.75">
      <c r="B342" s="111"/>
      <c r="C342" s="111"/>
      <c r="D342" s="111"/>
      <c r="E342" s="111"/>
      <c r="F342" s="111"/>
      <c r="G342" s="111"/>
      <c r="H342" s="111"/>
      <c r="I342" s="111"/>
      <c r="K342" s="111"/>
      <c r="L342" s="111"/>
    </row>
    <row r="343" spans="2:12" ht="12.75">
      <c r="B343" s="111"/>
      <c r="C343" s="111"/>
      <c r="D343" s="111"/>
      <c r="E343" s="111"/>
      <c r="F343" s="111"/>
      <c r="G343" s="111"/>
      <c r="H343" s="111"/>
      <c r="I343" s="111"/>
      <c r="K343" s="111"/>
      <c r="L343" s="111"/>
    </row>
    <row r="344" spans="2:12" ht="12.75">
      <c r="B344" s="111"/>
      <c r="C344" s="111"/>
      <c r="D344" s="111"/>
      <c r="E344" s="111"/>
      <c r="F344" s="111"/>
      <c r="G344" s="111"/>
      <c r="H344" s="111"/>
      <c r="I344" s="111"/>
      <c r="K344" s="111"/>
      <c r="L344" s="111"/>
    </row>
    <row r="345" spans="2:12" ht="12.75">
      <c r="B345" s="111"/>
      <c r="C345" s="111"/>
      <c r="D345" s="111"/>
      <c r="E345" s="111"/>
      <c r="F345" s="111"/>
      <c r="G345" s="111"/>
      <c r="H345" s="111"/>
      <c r="I345" s="111"/>
      <c r="K345" s="111"/>
      <c r="L345" s="111"/>
    </row>
    <row r="346" spans="2:12" ht="12.75">
      <c r="B346" s="111"/>
      <c r="C346" s="111"/>
      <c r="D346" s="111"/>
      <c r="E346" s="111"/>
      <c r="F346" s="111"/>
      <c r="G346" s="111"/>
      <c r="H346" s="111"/>
      <c r="I346" s="111"/>
      <c r="K346" s="111"/>
      <c r="L346" s="111"/>
    </row>
    <row r="347" spans="2:12" ht="12.75">
      <c r="B347" s="111"/>
      <c r="C347" s="111"/>
      <c r="D347" s="111"/>
      <c r="E347" s="111"/>
      <c r="F347" s="111"/>
      <c r="G347" s="111"/>
      <c r="H347" s="111"/>
      <c r="I347" s="111"/>
      <c r="K347" s="111"/>
      <c r="L347" s="111"/>
    </row>
    <row r="348" spans="2:12" ht="12.75">
      <c r="B348" s="111"/>
      <c r="C348" s="111"/>
      <c r="D348" s="111"/>
      <c r="E348" s="111"/>
      <c r="F348" s="111"/>
      <c r="G348" s="111"/>
      <c r="H348" s="111"/>
      <c r="I348" s="111"/>
      <c r="K348" s="111"/>
      <c r="L348" s="111"/>
    </row>
    <row r="349" spans="2:12" ht="12.75">
      <c r="B349" s="111"/>
      <c r="C349" s="111"/>
      <c r="D349" s="111"/>
      <c r="E349" s="111"/>
      <c r="F349" s="111"/>
      <c r="G349" s="111"/>
      <c r="H349" s="111"/>
      <c r="I349" s="111"/>
      <c r="K349" s="111"/>
      <c r="L349" s="111"/>
    </row>
    <row r="350" spans="2:12" ht="12.75">
      <c r="B350" s="111"/>
      <c r="C350" s="111"/>
      <c r="D350" s="111"/>
      <c r="E350" s="111"/>
      <c r="F350" s="111"/>
      <c r="G350" s="111"/>
      <c r="H350" s="111"/>
      <c r="I350" s="111"/>
      <c r="K350" s="111"/>
      <c r="L350" s="111"/>
    </row>
    <row r="351" spans="2:12" ht="12.75">
      <c r="B351" s="111"/>
      <c r="C351" s="111"/>
      <c r="D351" s="111"/>
      <c r="E351" s="111"/>
      <c r="F351" s="111"/>
      <c r="G351" s="111"/>
      <c r="H351" s="111"/>
      <c r="I351" s="111"/>
      <c r="K351" s="111"/>
      <c r="L351" s="111"/>
    </row>
    <row r="352" spans="2:12" ht="12.75">
      <c r="B352" s="111"/>
      <c r="C352" s="111"/>
      <c r="D352" s="111"/>
      <c r="E352" s="111"/>
      <c r="F352" s="111"/>
      <c r="G352" s="111"/>
      <c r="H352" s="111"/>
      <c r="I352" s="111"/>
      <c r="K352" s="111"/>
      <c r="L352" s="111"/>
    </row>
    <row r="353" spans="2:12" ht="12.75">
      <c r="B353" s="111"/>
      <c r="C353" s="111"/>
      <c r="D353" s="111"/>
      <c r="E353" s="111"/>
      <c r="F353" s="111"/>
      <c r="G353" s="111"/>
      <c r="H353" s="111"/>
      <c r="I353" s="111"/>
      <c r="K353" s="111"/>
      <c r="L353" s="111"/>
    </row>
    <row r="354" spans="2:12" ht="12.75">
      <c r="B354" s="111"/>
      <c r="C354" s="111"/>
      <c r="D354" s="111"/>
      <c r="E354" s="111"/>
      <c r="F354" s="111"/>
      <c r="G354" s="111"/>
      <c r="H354" s="111"/>
      <c r="I354" s="111"/>
      <c r="K354" s="111"/>
      <c r="L354" s="111"/>
    </row>
    <row r="355" spans="2:12" ht="12.75">
      <c r="B355" s="111"/>
      <c r="C355" s="111"/>
      <c r="D355" s="111"/>
      <c r="E355" s="111"/>
      <c r="F355" s="111"/>
      <c r="G355" s="111"/>
      <c r="H355" s="111"/>
      <c r="I355" s="111"/>
      <c r="K355" s="111"/>
      <c r="L355" s="111"/>
    </row>
    <row r="356" spans="2:12" ht="12.75">
      <c r="B356" s="111"/>
      <c r="C356" s="111"/>
      <c r="D356" s="111"/>
      <c r="E356" s="111"/>
      <c r="F356" s="111"/>
      <c r="G356" s="111"/>
      <c r="H356" s="111"/>
      <c r="I356" s="111"/>
      <c r="K356" s="111"/>
      <c r="L356" s="111"/>
    </row>
    <row r="357" spans="2:12" ht="12.75">
      <c r="B357" s="111"/>
      <c r="C357" s="111"/>
      <c r="D357" s="111"/>
      <c r="E357" s="111"/>
      <c r="F357" s="111"/>
      <c r="G357" s="111"/>
      <c r="H357" s="111"/>
      <c r="I357" s="111"/>
      <c r="K357" s="111"/>
      <c r="L357" s="111"/>
    </row>
    <row r="358" spans="2:12" ht="12.75">
      <c r="B358" s="111"/>
      <c r="C358" s="111"/>
      <c r="D358" s="111"/>
      <c r="E358" s="111"/>
      <c r="F358" s="111"/>
      <c r="G358" s="111"/>
      <c r="H358" s="111"/>
      <c r="I358" s="111"/>
      <c r="K358" s="111"/>
      <c r="L358" s="111"/>
    </row>
    <row r="359" spans="2:12" ht="12.75">
      <c r="B359" s="111"/>
      <c r="C359" s="111"/>
      <c r="D359" s="111"/>
      <c r="E359" s="111"/>
      <c r="F359" s="111"/>
      <c r="G359" s="111"/>
      <c r="H359" s="111"/>
      <c r="I359" s="111"/>
      <c r="K359" s="111"/>
      <c r="L359" s="111"/>
    </row>
    <row r="360" spans="2:12" ht="12.75">
      <c r="B360" s="111"/>
      <c r="C360" s="111"/>
      <c r="D360" s="111"/>
      <c r="E360" s="111"/>
      <c r="F360" s="111"/>
      <c r="G360" s="111"/>
      <c r="H360" s="111"/>
      <c r="I360" s="111"/>
      <c r="K360" s="111"/>
      <c r="L360" s="111"/>
    </row>
    <row r="361" spans="2:12" ht="12.75">
      <c r="B361" s="111"/>
      <c r="C361" s="111"/>
      <c r="D361" s="111"/>
      <c r="E361" s="111"/>
      <c r="F361" s="111"/>
      <c r="G361" s="111"/>
      <c r="H361" s="111"/>
      <c r="I361" s="111"/>
      <c r="K361" s="111"/>
      <c r="L361" s="111"/>
    </row>
    <row r="362" spans="2:12" ht="12.75">
      <c r="B362" s="111"/>
      <c r="C362" s="111"/>
      <c r="D362" s="111"/>
      <c r="E362" s="111"/>
      <c r="F362" s="111"/>
      <c r="G362" s="111"/>
      <c r="H362" s="111"/>
      <c r="I362" s="111"/>
      <c r="K362" s="111"/>
      <c r="L362" s="111"/>
    </row>
    <row r="363" spans="2:12" ht="12.75">
      <c r="B363" s="111"/>
      <c r="C363" s="111"/>
      <c r="D363" s="111"/>
      <c r="E363" s="111"/>
      <c r="F363" s="111"/>
      <c r="G363" s="111"/>
      <c r="H363" s="111"/>
      <c r="I363" s="111"/>
      <c r="K363" s="111"/>
      <c r="L363" s="111"/>
    </row>
    <row r="364" spans="2:12" ht="12.75">
      <c r="B364" s="111"/>
      <c r="C364" s="111"/>
      <c r="D364" s="111"/>
      <c r="E364" s="111"/>
      <c r="F364" s="111"/>
      <c r="G364" s="111"/>
      <c r="H364" s="111"/>
      <c r="I364" s="111"/>
      <c r="K364" s="111"/>
      <c r="L364" s="111"/>
    </row>
    <row r="365" spans="2:12" ht="12.75">
      <c r="B365" s="111"/>
      <c r="C365" s="111"/>
      <c r="D365" s="111"/>
      <c r="E365" s="111"/>
      <c r="F365" s="111"/>
      <c r="G365" s="111"/>
      <c r="H365" s="111"/>
      <c r="I365" s="111"/>
      <c r="K365" s="111"/>
      <c r="L365" s="111"/>
    </row>
    <row r="366" spans="2:12" ht="12.75">
      <c r="B366" s="111"/>
      <c r="C366" s="111"/>
      <c r="D366" s="111"/>
      <c r="E366" s="111"/>
      <c r="F366" s="111"/>
      <c r="G366" s="111"/>
      <c r="H366" s="111"/>
      <c r="I366" s="111"/>
      <c r="K366" s="111"/>
      <c r="L366" s="111"/>
    </row>
    <row r="367" spans="2:12" ht="12.75">
      <c r="B367" s="111"/>
      <c r="C367" s="111"/>
      <c r="D367" s="111"/>
      <c r="E367" s="111"/>
      <c r="F367" s="111"/>
      <c r="G367" s="111"/>
      <c r="H367" s="111"/>
      <c r="I367" s="111"/>
      <c r="K367" s="111"/>
      <c r="L367" s="111"/>
    </row>
    <row r="368" spans="2:12" ht="12.75">
      <c r="B368" s="111"/>
      <c r="C368" s="111"/>
      <c r="D368" s="111"/>
      <c r="E368" s="111"/>
      <c r="F368" s="111"/>
      <c r="G368" s="111"/>
      <c r="H368" s="111"/>
      <c r="I368" s="111"/>
      <c r="K368" s="111"/>
      <c r="L368" s="111"/>
    </row>
    <row r="369" spans="2:12" ht="12.75">
      <c r="B369" s="111"/>
      <c r="C369" s="111"/>
      <c r="D369" s="111"/>
      <c r="E369" s="111"/>
      <c r="F369" s="111"/>
      <c r="G369" s="111"/>
      <c r="H369" s="111"/>
      <c r="I369" s="111"/>
      <c r="K369" s="111"/>
      <c r="L369" s="111"/>
    </row>
    <row r="370" spans="2:12" ht="12.75">
      <c r="B370" s="111"/>
      <c r="C370" s="111"/>
      <c r="D370" s="111"/>
      <c r="E370" s="111"/>
      <c r="F370" s="111"/>
      <c r="G370" s="111"/>
      <c r="H370" s="111"/>
      <c r="I370" s="111"/>
      <c r="K370" s="111"/>
      <c r="L370" s="111"/>
    </row>
    <row r="371" spans="2:12" ht="12.75">
      <c r="B371" s="111"/>
      <c r="C371" s="111"/>
      <c r="D371" s="111"/>
      <c r="E371" s="111"/>
      <c r="F371" s="111"/>
      <c r="G371" s="111"/>
      <c r="H371" s="111"/>
      <c r="I371" s="111"/>
      <c r="K371" s="111"/>
      <c r="L371" s="111"/>
    </row>
    <row r="372" spans="2:12" ht="12.75">
      <c r="B372" s="111"/>
      <c r="C372" s="111"/>
      <c r="D372" s="111"/>
      <c r="E372" s="111"/>
      <c r="F372" s="111"/>
      <c r="G372" s="111"/>
      <c r="H372" s="111"/>
      <c r="I372" s="111"/>
      <c r="K372" s="111"/>
      <c r="L372" s="111"/>
    </row>
    <row r="373" spans="2:12" ht="12.75">
      <c r="B373" s="111"/>
      <c r="C373" s="111"/>
      <c r="D373" s="111"/>
      <c r="E373" s="111"/>
      <c r="F373" s="111"/>
      <c r="G373" s="111"/>
      <c r="H373" s="111"/>
      <c r="I373" s="111"/>
      <c r="K373" s="111"/>
      <c r="L373" s="111"/>
    </row>
    <row r="374" spans="2:12" ht="12.75">
      <c r="B374" s="111"/>
      <c r="C374" s="111"/>
      <c r="D374" s="111"/>
      <c r="E374" s="111"/>
      <c r="F374" s="111"/>
      <c r="G374" s="111"/>
      <c r="H374" s="111"/>
      <c r="I374" s="111"/>
      <c r="K374" s="111"/>
      <c r="L374" s="111"/>
    </row>
    <row r="375" spans="2:12" ht="12.75">
      <c r="B375" s="111"/>
      <c r="C375" s="111"/>
      <c r="D375" s="111"/>
      <c r="E375" s="111"/>
      <c r="F375" s="111"/>
      <c r="G375" s="111"/>
      <c r="H375" s="111"/>
      <c r="I375" s="111"/>
      <c r="K375" s="111"/>
      <c r="L375" s="111"/>
    </row>
    <row r="376" spans="2:12" ht="12.75">
      <c r="B376" s="111"/>
      <c r="C376" s="111"/>
      <c r="D376" s="111"/>
      <c r="E376" s="111"/>
      <c r="F376" s="111"/>
      <c r="G376" s="111"/>
      <c r="H376" s="111"/>
      <c r="I376" s="111"/>
      <c r="K376" s="111"/>
      <c r="L376" s="111"/>
    </row>
    <row r="377" spans="2:12" ht="12.75">
      <c r="B377" s="111"/>
      <c r="C377" s="111"/>
      <c r="D377" s="111"/>
      <c r="E377" s="111"/>
      <c r="F377" s="111"/>
      <c r="G377" s="111"/>
      <c r="H377" s="111"/>
      <c r="I377" s="111"/>
      <c r="K377" s="111"/>
      <c r="L377" s="111"/>
    </row>
    <row r="378" spans="2:12" ht="12.75">
      <c r="B378" s="111"/>
      <c r="C378" s="111"/>
      <c r="D378" s="111"/>
      <c r="E378" s="111"/>
      <c r="F378" s="111"/>
      <c r="G378" s="111"/>
      <c r="H378" s="111"/>
      <c r="I378" s="111"/>
      <c r="K378" s="111"/>
      <c r="L378" s="111"/>
    </row>
    <row r="379" spans="2:12" ht="12.75">
      <c r="B379" s="111"/>
      <c r="C379" s="111"/>
      <c r="D379" s="111"/>
      <c r="E379" s="111"/>
      <c r="F379" s="111"/>
      <c r="G379" s="111"/>
      <c r="H379" s="111"/>
      <c r="I379" s="111"/>
      <c r="K379" s="111"/>
      <c r="L379" s="111"/>
    </row>
    <row r="380" spans="2:12" ht="12.75">
      <c r="B380" s="111"/>
      <c r="C380" s="111"/>
      <c r="D380" s="111"/>
      <c r="E380" s="111"/>
      <c r="F380" s="111"/>
      <c r="G380" s="111"/>
      <c r="H380" s="111"/>
      <c r="I380" s="111"/>
      <c r="K380" s="111"/>
      <c r="L380" s="111"/>
    </row>
    <row r="381" spans="2:12" ht="12.75">
      <c r="B381" s="111"/>
      <c r="C381" s="111"/>
      <c r="D381" s="111"/>
      <c r="E381" s="111"/>
      <c r="F381" s="111"/>
      <c r="G381" s="111"/>
      <c r="H381" s="111"/>
      <c r="I381" s="111"/>
      <c r="K381" s="111"/>
      <c r="L381" s="111"/>
    </row>
    <row r="382" spans="2:12" ht="12.75">
      <c r="B382" s="111"/>
      <c r="C382" s="111"/>
      <c r="D382" s="111"/>
      <c r="E382" s="111"/>
      <c r="F382" s="111"/>
      <c r="G382" s="111"/>
      <c r="H382" s="111"/>
      <c r="I382" s="111"/>
      <c r="K382" s="111"/>
      <c r="L382" s="111"/>
    </row>
    <row r="383" spans="2:12" ht="12.75">
      <c r="B383" s="111"/>
      <c r="C383" s="111"/>
      <c r="D383" s="111"/>
      <c r="E383" s="111"/>
      <c r="F383" s="111"/>
      <c r="G383" s="111"/>
      <c r="H383" s="111"/>
      <c r="I383" s="111"/>
      <c r="K383" s="111"/>
      <c r="L383" s="111"/>
    </row>
    <row r="384" spans="2:12" ht="12.75">
      <c r="B384" s="111"/>
      <c r="C384" s="111"/>
      <c r="D384" s="111"/>
      <c r="E384" s="111"/>
      <c r="F384" s="111"/>
      <c r="G384" s="111"/>
      <c r="H384" s="111"/>
      <c r="I384" s="111"/>
      <c r="K384" s="111"/>
      <c r="L384" s="111"/>
    </row>
    <row r="385" spans="2:12" ht="12.75">
      <c r="B385" s="111"/>
      <c r="C385" s="111"/>
      <c r="D385" s="111"/>
      <c r="E385" s="111"/>
      <c r="F385" s="111"/>
      <c r="G385" s="111"/>
      <c r="H385" s="111"/>
      <c r="I385" s="111"/>
      <c r="K385" s="111"/>
      <c r="L385" s="111"/>
    </row>
    <row r="386" spans="2:12" ht="12.75">
      <c r="B386" s="111"/>
      <c r="C386" s="111"/>
      <c r="D386" s="111"/>
      <c r="E386" s="111"/>
      <c r="F386" s="111"/>
      <c r="G386" s="111"/>
      <c r="H386" s="111"/>
      <c r="I386" s="111"/>
      <c r="K386" s="111"/>
      <c r="L386" s="111"/>
    </row>
    <row r="387" spans="2:12" ht="12.75">
      <c r="B387" s="111"/>
      <c r="C387" s="111"/>
      <c r="D387" s="111"/>
      <c r="E387" s="111"/>
      <c r="F387" s="111"/>
      <c r="G387" s="111"/>
      <c r="H387" s="111"/>
      <c r="I387" s="111"/>
      <c r="K387" s="111"/>
      <c r="L387" s="111"/>
    </row>
    <row r="388" spans="2:12" ht="12.75">
      <c r="B388" s="111"/>
      <c r="C388" s="111"/>
      <c r="D388" s="111"/>
      <c r="E388" s="111"/>
      <c r="F388" s="111"/>
      <c r="G388" s="111"/>
      <c r="H388" s="111"/>
      <c r="I388" s="111"/>
      <c r="K388" s="111"/>
      <c r="L388" s="111"/>
    </row>
    <row r="389" spans="2:12" ht="12.75">
      <c r="B389" s="111"/>
      <c r="C389" s="111"/>
      <c r="D389" s="111"/>
      <c r="E389" s="111"/>
      <c r="F389" s="111"/>
      <c r="G389" s="111"/>
      <c r="H389" s="111"/>
      <c r="I389" s="111"/>
      <c r="K389" s="111"/>
      <c r="L389" s="111"/>
    </row>
    <row r="390" spans="2:12" ht="12.75">
      <c r="B390" s="111"/>
      <c r="C390" s="111"/>
      <c r="D390" s="111"/>
      <c r="E390" s="111"/>
      <c r="F390" s="111"/>
      <c r="G390" s="111"/>
      <c r="H390" s="111"/>
      <c r="I390" s="111"/>
      <c r="K390" s="111"/>
      <c r="L390" s="111"/>
    </row>
    <row r="391" spans="2:12" ht="12.75">
      <c r="B391" s="111"/>
      <c r="C391" s="111"/>
      <c r="D391" s="111"/>
      <c r="E391" s="111"/>
      <c r="F391" s="111"/>
      <c r="G391" s="111"/>
      <c r="H391" s="111"/>
      <c r="I391" s="111"/>
      <c r="K391" s="111"/>
      <c r="L391" s="111"/>
    </row>
    <row r="392" spans="2:12" ht="12.75">
      <c r="B392" s="111"/>
      <c r="C392" s="111"/>
      <c r="D392" s="111"/>
      <c r="E392" s="111"/>
      <c r="F392" s="111"/>
      <c r="G392" s="111"/>
      <c r="H392" s="111"/>
      <c r="I392" s="111"/>
      <c r="K392" s="111"/>
      <c r="L392" s="111"/>
    </row>
    <row r="393" spans="2:12" ht="12.75">
      <c r="B393" s="111"/>
      <c r="C393" s="111"/>
      <c r="D393" s="111"/>
      <c r="E393" s="111"/>
      <c r="F393" s="111"/>
      <c r="G393" s="111"/>
      <c r="H393" s="111"/>
      <c r="I393" s="111"/>
      <c r="K393" s="111"/>
      <c r="L393" s="111"/>
    </row>
    <row r="394" spans="2:12" ht="12.75">
      <c r="B394" s="111"/>
      <c r="C394" s="111"/>
      <c r="D394" s="111"/>
      <c r="E394" s="111"/>
      <c r="F394" s="111"/>
      <c r="G394" s="111"/>
      <c r="H394" s="111"/>
      <c r="I394" s="111"/>
      <c r="K394" s="111"/>
      <c r="L394" s="111"/>
    </row>
    <row r="395" spans="2:12" ht="12.75">
      <c r="B395" s="111"/>
      <c r="C395" s="111"/>
      <c r="D395" s="111"/>
      <c r="E395" s="111"/>
      <c r="F395" s="111"/>
      <c r="G395" s="111"/>
      <c r="H395" s="111"/>
      <c r="I395" s="111"/>
      <c r="K395" s="111"/>
      <c r="L395" s="111"/>
    </row>
    <row r="396" spans="2:12" ht="12.75">
      <c r="B396" s="111"/>
      <c r="C396" s="111"/>
      <c r="D396" s="111"/>
      <c r="E396" s="111"/>
      <c r="F396" s="111"/>
      <c r="G396" s="111"/>
      <c r="H396" s="111"/>
      <c r="I396" s="111"/>
      <c r="K396" s="111"/>
      <c r="L396" s="111"/>
    </row>
    <row r="397" spans="2:12" ht="12.75">
      <c r="B397" s="111"/>
      <c r="C397" s="111"/>
      <c r="D397" s="111"/>
      <c r="E397" s="111"/>
      <c r="F397" s="111"/>
      <c r="G397" s="111"/>
      <c r="H397" s="111"/>
      <c r="I397" s="111"/>
      <c r="K397" s="111"/>
      <c r="L397" s="111"/>
    </row>
    <row r="398" spans="2:12" ht="12.75">
      <c r="B398" s="111"/>
      <c r="C398" s="111"/>
      <c r="D398" s="111"/>
      <c r="E398" s="111"/>
      <c r="F398" s="111"/>
      <c r="G398" s="111"/>
      <c r="H398" s="111"/>
      <c r="I398" s="111"/>
      <c r="K398" s="111"/>
      <c r="L398" s="111"/>
    </row>
    <row r="399" spans="2:12" ht="12.75">
      <c r="B399" s="111"/>
      <c r="C399" s="111"/>
      <c r="D399" s="111"/>
      <c r="E399" s="111"/>
      <c r="F399" s="111"/>
      <c r="G399" s="111"/>
      <c r="H399" s="111"/>
      <c r="I399" s="111"/>
      <c r="K399" s="111"/>
      <c r="L399" s="111"/>
    </row>
    <row r="400" spans="2:12" ht="12.75">
      <c r="B400" s="111"/>
      <c r="C400" s="111"/>
      <c r="D400" s="111"/>
      <c r="E400" s="111"/>
      <c r="F400" s="111"/>
      <c r="G400" s="111"/>
      <c r="H400" s="111"/>
      <c r="I400" s="111"/>
      <c r="K400" s="111"/>
      <c r="L400" s="111"/>
    </row>
    <row r="401" spans="2:12" ht="12.75">
      <c r="B401" s="111"/>
      <c r="C401" s="111"/>
      <c r="D401" s="111"/>
      <c r="E401" s="111"/>
      <c r="F401" s="111"/>
      <c r="G401" s="111"/>
      <c r="H401" s="111"/>
      <c r="I401" s="111"/>
      <c r="K401" s="111"/>
      <c r="L401" s="111"/>
    </row>
    <row r="402" spans="2:12" ht="12.75">
      <c r="B402" s="111"/>
      <c r="C402" s="111"/>
      <c r="D402" s="111"/>
      <c r="E402" s="111"/>
      <c r="F402" s="111"/>
      <c r="G402" s="111"/>
      <c r="H402" s="111"/>
      <c r="I402" s="111"/>
      <c r="K402" s="111"/>
      <c r="L402" s="111"/>
    </row>
    <row r="403" spans="2:12" ht="12.75">
      <c r="B403" s="111"/>
      <c r="C403" s="111"/>
      <c r="D403" s="111"/>
      <c r="E403" s="111"/>
      <c r="F403" s="111"/>
      <c r="G403" s="111"/>
      <c r="H403" s="111"/>
      <c r="I403" s="111"/>
      <c r="K403" s="111"/>
      <c r="L403" s="111"/>
    </row>
    <row r="404" spans="2:12" ht="12.75">
      <c r="B404" s="111"/>
      <c r="C404" s="111"/>
      <c r="D404" s="111"/>
      <c r="E404" s="111"/>
      <c r="F404" s="111"/>
      <c r="G404" s="111"/>
      <c r="H404" s="111"/>
      <c r="I404" s="111"/>
      <c r="K404" s="111"/>
      <c r="L404" s="111"/>
    </row>
    <row r="405" spans="2:12" ht="12.75">
      <c r="B405" s="111"/>
      <c r="C405" s="111"/>
      <c r="D405" s="111"/>
      <c r="E405" s="111"/>
      <c r="F405" s="111"/>
      <c r="G405" s="111"/>
      <c r="H405" s="111"/>
      <c r="I405" s="111"/>
      <c r="K405" s="111"/>
      <c r="L405" s="111"/>
    </row>
    <row r="406" spans="2:12" ht="12.75">
      <c r="B406" s="111"/>
      <c r="C406" s="111"/>
      <c r="D406" s="111"/>
      <c r="E406" s="111"/>
      <c r="F406" s="111"/>
      <c r="G406" s="111"/>
      <c r="H406" s="111"/>
      <c r="I406" s="111"/>
      <c r="K406" s="111"/>
      <c r="L406" s="111"/>
    </row>
    <row r="407" spans="2:12" ht="12.75">
      <c r="B407" s="111"/>
      <c r="C407" s="111"/>
      <c r="D407" s="111"/>
      <c r="E407" s="111"/>
      <c r="F407" s="111"/>
      <c r="G407" s="111"/>
      <c r="H407" s="111"/>
      <c r="I407" s="111"/>
      <c r="K407" s="111"/>
      <c r="L407" s="111"/>
    </row>
    <row r="408" spans="2:12" ht="12.75">
      <c r="B408" s="111"/>
      <c r="C408" s="111"/>
      <c r="D408" s="111"/>
      <c r="E408" s="111"/>
      <c r="F408" s="111"/>
      <c r="G408" s="111"/>
      <c r="H408" s="111"/>
      <c r="I408" s="111"/>
      <c r="K408" s="111"/>
      <c r="L408" s="111"/>
    </row>
    <row r="409" spans="2:12" ht="12.75">
      <c r="B409" s="111"/>
      <c r="C409" s="111"/>
      <c r="D409" s="111"/>
      <c r="E409" s="111"/>
      <c r="F409" s="111"/>
      <c r="G409" s="111"/>
      <c r="H409" s="111"/>
      <c r="I409" s="111"/>
      <c r="K409" s="111"/>
      <c r="L409" s="111"/>
    </row>
    <row r="410" spans="2:12" ht="12.75">
      <c r="B410" s="111"/>
      <c r="C410" s="111"/>
      <c r="D410" s="111"/>
      <c r="E410" s="111"/>
      <c r="F410" s="111"/>
      <c r="G410" s="111"/>
      <c r="H410" s="111"/>
      <c r="I410" s="111"/>
      <c r="K410" s="111"/>
      <c r="L410" s="111"/>
    </row>
    <row r="411" spans="2:12" ht="12.75">
      <c r="B411" s="111"/>
      <c r="C411" s="111"/>
      <c r="D411" s="111"/>
      <c r="E411" s="111"/>
      <c r="F411" s="111"/>
      <c r="G411" s="111"/>
      <c r="H411" s="111"/>
      <c r="I411" s="111"/>
      <c r="K411" s="111"/>
      <c r="L411" s="111"/>
    </row>
    <row r="412" spans="2:12" ht="12.75">
      <c r="B412" s="111"/>
      <c r="C412" s="111"/>
      <c r="D412" s="111"/>
      <c r="E412" s="111"/>
      <c r="F412" s="111"/>
      <c r="G412" s="111"/>
      <c r="H412" s="111"/>
      <c r="I412" s="111"/>
      <c r="K412" s="111"/>
      <c r="L412" s="111"/>
    </row>
    <row r="413" spans="2:12" ht="12.75">
      <c r="B413" s="111"/>
      <c r="C413" s="111"/>
      <c r="D413" s="111"/>
      <c r="E413" s="111"/>
      <c r="F413" s="111"/>
      <c r="G413" s="111"/>
      <c r="H413" s="111"/>
      <c r="I413" s="111"/>
      <c r="K413" s="111"/>
      <c r="L413" s="111"/>
    </row>
    <row r="414" spans="2:12" ht="12.75">
      <c r="B414" s="111"/>
      <c r="C414" s="111"/>
      <c r="D414" s="111"/>
      <c r="E414" s="111"/>
      <c r="F414" s="111"/>
      <c r="G414" s="111"/>
      <c r="H414" s="111"/>
      <c r="I414" s="111"/>
      <c r="K414" s="111"/>
      <c r="L414" s="111"/>
    </row>
    <row r="415" spans="2:12" ht="12.75">
      <c r="B415" s="111"/>
      <c r="C415" s="111"/>
      <c r="D415" s="111"/>
      <c r="E415" s="111"/>
      <c r="F415" s="111"/>
      <c r="G415" s="111"/>
      <c r="H415" s="111"/>
      <c r="I415" s="111"/>
      <c r="K415" s="111"/>
      <c r="L415" s="111"/>
    </row>
    <row r="416" spans="2:12" ht="12.75">
      <c r="B416" s="111"/>
      <c r="C416" s="111"/>
      <c r="D416" s="111"/>
      <c r="E416" s="111"/>
      <c r="F416" s="111"/>
      <c r="G416" s="111"/>
      <c r="H416" s="111"/>
      <c r="I416" s="111"/>
      <c r="K416" s="111"/>
      <c r="L416" s="111"/>
    </row>
    <row r="417" spans="2:12" ht="12.75">
      <c r="B417" s="111"/>
      <c r="C417" s="111"/>
      <c r="D417" s="111"/>
      <c r="E417" s="111"/>
      <c r="F417" s="111"/>
      <c r="G417" s="111"/>
      <c r="H417" s="111"/>
      <c r="I417" s="111"/>
      <c r="K417" s="111"/>
      <c r="L417" s="111"/>
    </row>
    <row r="418" spans="2:12" ht="12.75">
      <c r="B418" s="111"/>
      <c r="C418" s="111"/>
      <c r="D418" s="111"/>
      <c r="E418" s="111"/>
      <c r="F418" s="111"/>
      <c r="G418" s="111"/>
      <c r="H418" s="111"/>
      <c r="I418" s="111"/>
      <c r="K418" s="111"/>
      <c r="L418" s="111"/>
    </row>
    <row r="419" spans="2:12" ht="12.75">
      <c r="B419" s="111"/>
      <c r="C419" s="111"/>
      <c r="D419" s="111"/>
      <c r="E419" s="111"/>
      <c r="F419" s="111"/>
      <c r="G419" s="111"/>
      <c r="H419" s="111"/>
      <c r="I419" s="111"/>
      <c r="K419" s="111"/>
      <c r="L419" s="111"/>
    </row>
    <row r="420" spans="2:12" ht="12.75">
      <c r="B420" s="111"/>
      <c r="C420" s="111"/>
      <c r="D420" s="111"/>
      <c r="E420" s="111"/>
      <c r="F420" s="111"/>
      <c r="G420" s="111"/>
      <c r="H420" s="111"/>
      <c r="I420" s="111"/>
      <c r="K420" s="111"/>
      <c r="L420" s="111"/>
    </row>
    <row r="421" spans="2:12" ht="12.75">
      <c r="B421" s="111"/>
      <c r="C421" s="111"/>
      <c r="D421" s="111"/>
      <c r="E421" s="111"/>
      <c r="F421" s="111"/>
      <c r="G421" s="111"/>
      <c r="H421" s="111"/>
      <c r="I421" s="111"/>
      <c r="K421" s="111"/>
      <c r="L421" s="111"/>
    </row>
    <row r="422" spans="2:12" ht="12.75">
      <c r="B422" s="111"/>
      <c r="C422" s="111"/>
      <c r="D422" s="111"/>
      <c r="E422" s="111"/>
      <c r="F422" s="111"/>
      <c r="G422" s="111"/>
      <c r="H422" s="111"/>
      <c r="I422" s="111"/>
      <c r="K422" s="111"/>
      <c r="L422" s="111"/>
    </row>
    <row r="423" spans="2:12" ht="12.75">
      <c r="B423" s="111"/>
      <c r="C423" s="111"/>
      <c r="D423" s="111"/>
      <c r="E423" s="111"/>
      <c r="F423" s="111"/>
      <c r="G423" s="111"/>
      <c r="H423" s="111"/>
      <c r="I423" s="111"/>
      <c r="K423" s="111"/>
      <c r="L423" s="111"/>
    </row>
    <row r="424" spans="2:12" ht="12.75">
      <c r="B424" s="111"/>
      <c r="C424" s="111"/>
      <c r="D424" s="111"/>
      <c r="E424" s="111"/>
      <c r="F424" s="111"/>
      <c r="G424" s="111"/>
      <c r="H424" s="111"/>
      <c r="I424" s="111"/>
      <c r="K424" s="111"/>
      <c r="L424" s="111"/>
    </row>
    <row r="425" spans="2:12" ht="12.75">
      <c r="B425" s="111"/>
      <c r="C425" s="111"/>
      <c r="D425" s="111"/>
      <c r="E425" s="111"/>
      <c r="F425" s="111"/>
      <c r="G425" s="111"/>
      <c r="H425" s="111"/>
      <c r="I425" s="111"/>
      <c r="K425" s="111"/>
      <c r="L425" s="111"/>
    </row>
    <row r="426" spans="2:12" ht="12.75">
      <c r="B426" s="111"/>
      <c r="C426" s="111"/>
      <c r="D426" s="111"/>
      <c r="E426" s="111"/>
      <c r="F426" s="111"/>
      <c r="G426" s="111"/>
      <c r="H426" s="111"/>
      <c r="I426" s="111"/>
      <c r="K426" s="111"/>
      <c r="L426" s="111"/>
    </row>
    <row r="427" spans="2:12" ht="12.75">
      <c r="B427" s="111"/>
      <c r="C427" s="111"/>
      <c r="D427" s="111"/>
      <c r="E427" s="111"/>
      <c r="F427" s="111"/>
      <c r="G427" s="111"/>
      <c r="H427" s="111"/>
      <c r="I427" s="111"/>
      <c r="K427" s="111"/>
      <c r="L427" s="111"/>
    </row>
    <row r="428" spans="2:12" ht="12.75">
      <c r="B428" s="111"/>
      <c r="C428" s="111"/>
      <c r="D428" s="111"/>
      <c r="E428" s="111"/>
      <c r="F428" s="111"/>
      <c r="G428" s="111"/>
      <c r="H428" s="111"/>
      <c r="I428" s="111"/>
      <c r="K428" s="111"/>
      <c r="L428" s="111"/>
    </row>
    <row r="429" spans="2:12" ht="12.75">
      <c r="B429" s="111"/>
      <c r="C429" s="111"/>
      <c r="D429" s="111"/>
      <c r="E429" s="111"/>
      <c r="F429" s="111"/>
      <c r="G429" s="111"/>
      <c r="H429" s="111"/>
      <c r="I429" s="111"/>
      <c r="K429" s="111"/>
      <c r="L429" s="111"/>
    </row>
    <row r="430" spans="2:12" ht="12.75">
      <c r="B430" s="111"/>
      <c r="C430" s="111"/>
      <c r="D430" s="111"/>
      <c r="E430" s="111"/>
      <c r="F430" s="111"/>
      <c r="G430" s="111"/>
      <c r="H430" s="111"/>
      <c r="I430" s="111"/>
      <c r="K430" s="111"/>
      <c r="L430" s="111"/>
    </row>
    <row r="431" spans="2:12" ht="12.75">
      <c r="B431" s="111"/>
      <c r="C431" s="111"/>
      <c r="D431" s="111"/>
      <c r="E431" s="111"/>
      <c r="F431" s="111"/>
      <c r="G431" s="111"/>
      <c r="H431" s="111"/>
      <c r="I431" s="111"/>
      <c r="K431" s="111"/>
      <c r="L431" s="111"/>
    </row>
    <row r="432" spans="2:12" ht="12.75">
      <c r="B432" s="111"/>
      <c r="C432" s="111"/>
      <c r="D432" s="111"/>
      <c r="E432" s="111"/>
      <c r="F432" s="111"/>
      <c r="G432" s="111"/>
      <c r="H432" s="111"/>
      <c r="I432" s="111"/>
      <c r="K432" s="111"/>
      <c r="L432" s="111"/>
    </row>
    <row r="433" spans="2:12" ht="12.75">
      <c r="B433" s="111"/>
      <c r="C433" s="111"/>
      <c r="D433" s="111"/>
      <c r="E433" s="111"/>
      <c r="F433" s="111"/>
      <c r="G433" s="111"/>
      <c r="H433" s="111"/>
      <c r="I433" s="111"/>
      <c r="K433" s="111"/>
      <c r="L433" s="111"/>
    </row>
    <row r="434" spans="2:12" ht="12.75">
      <c r="B434" s="111"/>
      <c r="C434" s="111"/>
      <c r="D434" s="111"/>
      <c r="E434" s="111"/>
      <c r="F434" s="111"/>
      <c r="G434" s="111"/>
      <c r="H434" s="111"/>
      <c r="I434" s="111"/>
      <c r="K434" s="111"/>
      <c r="L434" s="111"/>
    </row>
    <row r="435" spans="2:12" ht="12.75">
      <c r="B435" s="111"/>
      <c r="C435" s="111"/>
      <c r="D435" s="111"/>
      <c r="E435" s="111"/>
      <c r="F435" s="111"/>
      <c r="G435" s="111"/>
      <c r="H435" s="111"/>
      <c r="I435" s="111"/>
      <c r="K435" s="111"/>
      <c r="L435" s="111"/>
    </row>
    <row r="436" spans="2:12" ht="12.75">
      <c r="B436" s="111"/>
      <c r="C436" s="111"/>
      <c r="D436" s="111"/>
      <c r="E436" s="111"/>
      <c r="F436" s="111"/>
      <c r="G436" s="111"/>
      <c r="H436" s="111"/>
      <c r="I436" s="111"/>
      <c r="K436" s="111"/>
      <c r="L436" s="111"/>
    </row>
    <row r="437" spans="2:12" ht="12.75">
      <c r="B437" s="111"/>
      <c r="C437" s="111"/>
      <c r="D437" s="111"/>
      <c r="E437" s="111"/>
      <c r="F437" s="111"/>
      <c r="G437" s="111"/>
      <c r="H437" s="111"/>
      <c r="I437" s="111"/>
      <c r="K437" s="111"/>
      <c r="L437" s="111"/>
    </row>
    <row r="438" spans="2:12" ht="12.75">
      <c r="B438" s="111"/>
      <c r="C438" s="111"/>
      <c r="D438" s="111"/>
      <c r="E438" s="111"/>
      <c r="F438" s="111"/>
      <c r="G438" s="111"/>
      <c r="H438" s="111"/>
      <c r="I438" s="111"/>
      <c r="K438" s="111"/>
      <c r="L438" s="111"/>
    </row>
    <row r="439" spans="2:12" ht="12.75">
      <c r="B439" s="111"/>
      <c r="C439" s="111"/>
      <c r="D439" s="111"/>
      <c r="E439" s="111"/>
      <c r="F439" s="111"/>
      <c r="G439" s="111"/>
      <c r="H439" s="111"/>
      <c r="I439" s="111"/>
      <c r="K439" s="111"/>
      <c r="L439" s="111"/>
    </row>
    <row r="440" spans="2:12" ht="12.75">
      <c r="B440" s="111"/>
      <c r="C440" s="111"/>
      <c r="D440" s="111"/>
      <c r="E440" s="111"/>
      <c r="F440" s="111"/>
      <c r="G440" s="111"/>
      <c r="H440" s="111"/>
      <c r="I440" s="111"/>
      <c r="K440" s="111"/>
      <c r="L440" s="111"/>
    </row>
    <row r="441" spans="2:12" ht="12.75">
      <c r="B441" s="111"/>
      <c r="C441" s="111"/>
      <c r="D441" s="111"/>
      <c r="E441" s="111"/>
      <c r="F441" s="111"/>
      <c r="G441" s="111"/>
      <c r="H441" s="111"/>
      <c r="I441" s="111"/>
      <c r="K441" s="111"/>
      <c r="L441" s="111"/>
    </row>
    <row r="442" spans="2:12" ht="12.75">
      <c r="B442" s="111"/>
      <c r="C442" s="111"/>
      <c r="D442" s="111"/>
      <c r="E442" s="111"/>
      <c r="F442" s="111"/>
      <c r="G442" s="111"/>
      <c r="H442" s="111"/>
      <c r="I442" s="111"/>
      <c r="K442" s="111"/>
      <c r="L442" s="111"/>
    </row>
    <row r="443" spans="2:12" ht="12.75">
      <c r="B443" s="111"/>
      <c r="C443" s="111"/>
      <c r="D443" s="111"/>
      <c r="E443" s="111"/>
      <c r="F443" s="111"/>
      <c r="G443" s="111"/>
      <c r="H443" s="111"/>
      <c r="I443" s="111"/>
      <c r="K443" s="111"/>
      <c r="L443" s="111"/>
    </row>
    <row r="444" spans="2:12" ht="12.75">
      <c r="B444" s="111"/>
      <c r="C444" s="111"/>
      <c r="D444" s="111"/>
      <c r="E444" s="111"/>
      <c r="F444" s="111"/>
      <c r="G444" s="111"/>
      <c r="H444" s="111"/>
      <c r="I444" s="111"/>
      <c r="K444" s="111"/>
      <c r="L444" s="111"/>
    </row>
    <row r="445" spans="2:12" ht="12.75">
      <c r="B445" s="111"/>
      <c r="C445" s="111"/>
      <c r="D445" s="111"/>
      <c r="E445" s="111"/>
      <c r="F445" s="111"/>
      <c r="G445" s="111"/>
      <c r="H445" s="111"/>
      <c r="I445" s="111"/>
      <c r="K445" s="111"/>
      <c r="L445" s="111"/>
    </row>
    <row r="446" spans="2:12" ht="12.75">
      <c r="B446" s="111"/>
      <c r="C446" s="111"/>
      <c r="D446" s="111"/>
      <c r="E446" s="111"/>
      <c r="F446" s="111"/>
      <c r="G446" s="111"/>
      <c r="H446" s="111"/>
      <c r="I446" s="111"/>
      <c r="K446" s="111"/>
      <c r="L446" s="111"/>
    </row>
    <row r="447" spans="2:12" ht="12.75">
      <c r="B447" s="111"/>
      <c r="C447" s="111"/>
      <c r="D447" s="111"/>
      <c r="E447" s="111"/>
      <c r="F447" s="111"/>
      <c r="G447" s="111"/>
      <c r="H447" s="111"/>
      <c r="I447" s="111"/>
      <c r="K447" s="111"/>
      <c r="L447" s="111"/>
    </row>
    <row r="448" spans="2:12" ht="12.75">
      <c r="B448" s="111"/>
      <c r="C448" s="111"/>
      <c r="D448" s="111"/>
      <c r="E448" s="111"/>
      <c r="F448" s="111"/>
      <c r="G448" s="111"/>
      <c r="H448" s="111"/>
      <c r="I448" s="111"/>
      <c r="K448" s="111"/>
      <c r="L448" s="111"/>
    </row>
    <row r="449" spans="2:12" ht="12.75">
      <c r="B449" s="111"/>
      <c r="C449" s="111"/>
      <c r="D449" s="111"/>
      <c r="E449" s="111"/>
      <c r="F449" s="111"/>
      <c r="G449" s="111"/>
      <c r="H449" s="111"/>
      <c r="I449" s="111"/>
      <c r="K449" s="111"/>
      <c r="L449" s="111"/>
    </row>
    <row r="450" spans="2:12" ht="12.75">
      <c r="B450" s="111"/>
      <c r="C450" s="111"/>
      <c r="D450" s="111"/>
      <c r="E450" s="111"/>
      <c r="F450" s="111"/>
      <c r="G450" s="111"/>
      <c r="H450" s="111"/>
      <c r="I450" s="111"/>
      <c r="K450" s="111"/>
      <c r="L450" s="111"/>
    </row>
    <row r="451" spans="2:12" ht="12.75">
      <c r="B451" s="111"/>
      <c r="C451" s="111"/>
      <c r="D451" s="111"/>
      <c r="E451" s="111"/>
      <c r="F451" s="111"/>
      <c r="G451" s="111"/>
      <c r="H451" s="111"/>
      <c r="I451" s="111"/>
      <c r="K451" s="111"/>
      <c r="L451" s="111"/>
    </row>
    <row r="452" spans="2:12" ht="12.75">
      <c r="B452" s="111"/>
      <c r="C452" s="111"/>
      <c r="D452" s="111"/>
      <c r="E452" s="111"/>
      <c r="F452" s="111"/>
      <c r="G452" s="111"/>
      <c r="H452" s="111"/>
      <c r="I452" s="111"/>
      <c r="K452" s="111"/>
      <c r="L452" s="111"/>
    </row>
    <row r="453" spans="2:12" ht="12.75">
      <c r="B453" s="111"/>
      <c r="C453" s="111"/>
      <c r="D453" s="111"/>
      <c r="E453" s="111"/>
      <c r="F453" s="111"/>
      <c r="G453" s="111"/>
      <c r="H453" s="111"/>
      <c r="I453" s="111"/>
      <c r="K453" s="111"/>
      <c r="L453" s="111"/>
    </row>
    <row r="454" spans="2:12" ht="12.75">
      <c r="B454" s="111"/>
      <c r="C454" s="111"/>
      <c r="D454" s="111"/>
      <c r="E454" s="111"/>
      <c r="F454" s="111"/>
      <c r="G454" s="111"/>
      <c r="H454" s="111"/>
      <c r="I454" s="111"/>
      <c r="K454" s="111"/>
      <c r="L454" s="111"/>
    </row>
    <row r="455" spans="2:12" ht="12.75">
      <c r="B455" s="111"/>
      <c r="C455" s="111"/>
      <c r="D455" s="111"/>
      <c r="E455" s="111"/>
      <c r="F455" s="111"/>
      <c r="G455" s="111"/>
      <c r="H455" s="111"/>
      <c r="I455" s="111"/>
      <c r="K455" s="111"/>
      <c r="L455" s="111"/>
    </row>
    <row r="456" spans="2:12" ht="12.75">
      <c r="B456" s="111"/>
      <c r="C456" s="111"/>
      <c r="D456" s="111"/>
      <c r="E456" s="111"/>
      <c r="F456" s="111"/>
      <c r="G456" s="111"/>
      <c r="H456" s="111"/>
      <c r="I456" s="111"/>
      <c r="K456" s="111"/>
      <c r="L456" s="111"/>
    </row>
    <row r="457" spans="2:12" ht="12.75">
      <c r="B457" s="111"/>
      <c r="C457" s="111"/>
      <c r="D457" s="111"/>
      <c r="E457" s="111"/>
      <c r="F457" s="111"/>
      <c r="G457" s="111"/>
      <c r="H457" s="111"/>
      <c r="I457" s="111"/>
      <c r="K457" s="111"/>
      <c r="L457" s="111"/>
    </row>
    <row r="458" spans="2:12" ht="12.75">
      <c r="B458" s="111"/>
      <c r="C458" s="111"/>
      <c r="D458" s="111"/>
      <c r="E458" s="111"/>
      <c r="F458" s="111"/>
      <c r="G458" s="111"/>
      <c r="H458" s="111"/>
      <c r="I458" s="111"/>
      <c r="K458" s="111"/>
      <c r="L458" s="111"/>
    </row>
    <row r="459" spans="2:12" ht="12.75">
      <c r="B459" s="111"/>
      <c r="C459" s="111"/>
      <c r="D459" s="111"/>
      <c r="E459" s="111"/>
      <c r="F459" s="111"/>
      <c r="G459" s="111"/>
      <c r="H459" s="111"/>
      <c r="I459" s="111"/>
      <c r="K459" s="111"/>
      <c r="L459" s="111"/>
    </row>
    <row r="460" spans="2:12" ht="12.75">
      <c r="B460" s="111"/>
      <c r="C460" s="111"/>
      <c r="D460" s="111"/>
      <c r="E460" s="111"/>
      <c r="F460" s="111"/>
      <c r="G460" s="111"/>
      <c r="H460" s="111"/>
      <c r="I460" s="111"/>
      <c r="K460" s="111"/>
      <c r="L460" s="111"/>
    </row>
    <row r="461" spans="2:12" ht="12.75">
      <c r="B461" s="111"/>
      <c r="C461" s="111"/>
      <c r="D461" s="111"/>
      <c r="E461" s="111"/>
      <c r="F461" s="111"/>
      <c r="G461" s="111"/>
      <c r="H461" s="111"/>
      <c r="I461" s="111"/>
      <c r="K461" s="111"/>
      <c r="L461" s="111"/>
    </row>
    <row r="462" spans="2:12" ht="12.75">
      <c r="B462" s="111"/>
      <c r="C462" s="111"/>
      <c r="D462" s="111"/>
      <c r="E462" s="111"/>
      <c r="F462" s="111"/>
      <c r="G462" s="111"/>
      <c r="H462" s="111"/>
      <c r="I462" s="111"/>
      <c r="K462" s="111"/>
      <c r="L462" s="111"/>
    </row>
    <row r="463" spans="2:12" ht="12.75">
      <c r="B463" s="111"/>
      <c r="C463" s="111"/>
      <c r="D463" s="111"/>
      <c r="E463" s="111"/>
      <c r="F463" s="111"/>
      <c r="G463" s="111"/>
      <c r="H463" s="111"/>
      <c r="I463" s="111"/>
      <c r="K463" s="111"/>
      <c r="L463" s="111"/>
    </row>
    <row r="464" spans="2:12" ht="12.75">
      <c r="B464" s="111"/>
      <c r="C464" s="111"/>
      <c r="D464" s="111"/>
      <c r="E464" s="111"/>
      <c r="F464" s="111"/>
      <c r="G464" s="111"/>
      <c r="H464" s="111"/>
      <c r="I464" s="111"/>
      <c r="K464" s="111"/>
      <c r="L464" s="111"/>
    </row>
    <row r="465" spans="2:12" ht="12.75">
      <c r="B465" s="111"/>
      <c r="C465" s="111"/>
      <c r="D465" s="111"/>
      <c r="E465" s="111"/>
      <c r="F465" s="111"/>
      <c r="G465" s="111"/>
      <c r="H465" s="111"/>
      <c r="I465" s="111"/>
      <c r="K465" s="111"/>
      <c r="L465" s="111"/>
    </row>
    <row r="466" spans="2:12" ht="12.75">
      <c r="B466" s="111"/>
      <c r="C466" s="111"/>
      <c r="D466" s="111"/>
      <c r="E466" s="111"/>
      <c r="F466" s="111"/>
      <c r="G466" s="111"/>
      <c r="H466" s="111"/>
      <c r="I466" s="111"/>
      <c r="K466" s="111"/>
      <c r="L466" s="111"/>
    </row>
    <row r="467" spans="2:12" ht="12.75">
      <c r="B467" s="111"/>
      <c r="C467" s="111"/>
      <c r="D467" s="111"/>
      <c r="E467" s="111"/>
      <c r="F467" s="111"/>
      <c r="G467" s="111"/>
      <c r="H467" s="111"/>
      <c r="I467" s="111"/>
      <c r="K467" s="111"/>
      <c r="L467" s="111"/>
    </row>
    <row r="468" spans="2:12" ht="12.75">
      <c r="B468" s="111"/>
      <c r="C468" s="111"/>
      <c r="D468" s="111"/>
      <c r="E468" s="111"/>
      <c r="F468" s="111"/>
      <c r="G468" s="111"/>
      <c r="H468" s="111"/>
      <c r="I468" s="111"/>
      <c r="K468" s="111"/>
      <c r="L468" s="111"/>
    </row>
    <row r="469" spans="2:12" ht="12.75">
      <c r="B469" s="111"/>
      <c r="C469" s="111"/>
      <c r="D469" s="111"/>
      <c r="E469" s="111"/>
      <c r="F469" s="111"/>
      <c r="G469" s="111"/>
      <c r="H469" s="111"/>
      <c r="I469" s="111"/>
      <c r="K469" s="111"/>
      <c r="L469" s="111"/>
    </row>
    <row r="470" spans="2:12" ht="12.75">
      <c r="B470" s="111"/>
      <c r="C470" s="111"/>
      <c r="D470" s="111"/>
      <c r="E470" s="111"/>
      <c r="F470" s="111"/>
      <c r="G470" s="111"/>
      <c r="H470" s="111"/>
      <c r="I470" s="111"/>
      <c r="K470" s="111"/>
      <c r="L470" s="111"/>
    </row>
    <row r="471" spans="2:12" ht="12.75">
      <c r="B471" s="111"/>
      <c r="C471" s="111"/>
      <c r="D471" s="111"/>
      <c r="E471" s="111"/>
      <c r="F471" s="111"/>
      <c r="G471" s="111"/>
      <c r="H471" s="111"/>
      <c r="I471" s="111"/>
      <c r="K471" s="111"/>
      <c r="L471" s="111"/>
    </row>
    <row r="472" spans="2:12" ht="12.75">
      <c r="B472" s="111"/>
      <c r="C472" s="111"/>
      <c r="D472" s="111"/>
      <c r="E472" s="111"/>
      <c r="F472" s="111"/>
      <c r="G472" s="111"/>
      <c r="H472" s="111"/>
      <c r="I472" s="111"/>
      <c r="K472" s="111"/>
      <c r="L472" s="111"/>
    </row>
    <row r="473" spans="2:12" ht="12.75">
      <c r="B473" s="111"/>
      <c r="C473" s="111"/>
      <c r="D473" s="111"/>
      <c r="E473" s="111"/>
      <c r="F473" s="111"/>
      <c r="G473" s="111"/>
      <c r="H473" s="111"/>
      <c r="I473" s="111"/>
      <c r="K473" s="111"/>
      <c r="L473" s="111"/>
    </row>
    <row r="474" spans="2:12" ht="12.75">
      <c r="B474" s="111"/>
      <c r="C474" s="111"/>
      <c r="D474" s="111"/>
      <c r="E474" s="111"/>
      <c r="F474" s="111"/>
      <c r="G474" s="111"/>
      <c r="H474" s="111"/>
      <c r="I474" s="111"/>
      <c r="K474" s="111"/>
      <c r="L474" s="111"/>
    </row>
    <row r="475" spans="2:12" ht="12.75">
      <c r="B475" s="111"/>
      <c r="C475" s="111"/>
      <c r="D475" s="111"/>
      <c r="E475" s="111"/>
      <c r="F475" s="111"/>
      <c r="G475" s="111"/>
      <c r="H475" s="111"/>
      <c r="I475" s="111"/>
      <c r="K475" s="111"/>
      <c r="L475" s="111"/>
    </row>
    <row r="476" spans="2:12" ht="12.75">
      <c r="B476" s="111"/>
      <c r="C476" s="111"/>
      <c r="D476" s="111"/>
      <c r="E476" s="111"/>
      <c r="F476" s="111"/>
      <c r="G476" s="111"/>
      <c r="H476" s="111"/>
      <c r="I476" s="111"/>
      <c r="K476" s="111"/>
      <c r="L476" s="111"/>
    </row>
    <row r="477" spans="2:12" ht="12.75">
      <c r="B477" s="111"/>
      <c r="C477" s="111"/>
      <c r="D477" s="111"/>
      <c r="E477" s="111"/>
      <c r="F477" s="111"/>
      <c r="G477" s="111"/>
      <c r="H477" s="111"/>
      <c r="I477" s="111"/>
      <c r="K477" s="111"/>
      <c r="L477" s="111"/>
    </row>
    <row r="478" spans="2:12" ht="12.75">
      <c r="B478" s="111"/>
      <c r="C478" s="111"/>
      <c r="D478" s="111"/>
      <c r="E478" s="111"/>
      <c r="F478" s="111"/>
      <c r="G478" s="111"/>
      <c r="H478" s="111"/>
      <c r="I478" s="111"/>
      <c r="K478" s="111"/>
      <c r="L478" s="111"/>
    </row>
    <row r="479" spans="2:12" ht="12.75">
      <c r="B479" s="111"/>
      <c r="C479" s="111"/>
      <c r="D479" s="111"/>
      <c r="E479" s="111"/>
      <c r="F479" s="111"/>
      <c r="G479" s="111"/>
      <c r="H479" s="111"/>
      <c r="I479" s="111"/>
      <c r="K479" s="111"/>
      <c r="L479" s="111"/>
    </row>
    <row r="480" spans="2:12" ht="12.75">
      <c r="B480" s="111"/>
      <c r="C480" s="111"/>
      <c r="D480" s="111"/>
      <c r="E480" s="111"/>
      <c r="F480" s="111"/>
      <c r="G480" s="111"/>
      <c r="H480" s="111"/>
      <c r="I480" s="111"/>
      <c r="K480" s="111"/>
      <c r="L480" s="111"/>
    </row>
    <row r="481" spans="2:12" ht="12.75">
      <c r="B481" s="111"/>
      <c r="C481" s="111"/>
      <c r="D481" s="111"/>
      <c r="E481" s="111"/>
      <c r="F481" s="111"/>
      <c r="G481" s="111"/>
      <c r="H481" s="111"/>
      <c r="I481" s="111"/>
      <c r="K481" s="111"/>
      <c r="L481" s="111"/>
    </row>
    <row r="482" spans="2:12" ht="12.75">
      <c r="B482" s="111"/>
      <c r="C482" s="111"/>
      <c r="D482" s="111"/>
      <c r="E482" s="111"/>
      <c r="F482" s="111"/>
      <c r="G482" s="111"/>
      <c r="H482" s="111"/>
      <c r="I482" s="111"/>
      <c r="K482" s="111"/>
      <c r="L482" s="111"/>
    </row>
    <row r="483" spans="2:12" ht="12.75">
      <c r="B483" s="111"/>
      <c r="C483" s="111"/>
      <c r="D483" s="111"/>
      <c r="E483" s="111"/>
      <c r="F483" s="111"/>
      <c r="G483" s="111"/>
      <c r="H483" s="111"/>
      <c r="I483" s="111"/>
      <c r="K483" s="111"/>
      <c r="L483" s="111"/>
    </row>
    <row r="484" spans="2:12" ht="12.75">
      <c r="B484" s="111"/>
      <c r="C484" s="111"/>
      <c r="D484" s="111"/>
      <c r="E484" s="111"/>
      <c r="F484" s="111"/>
      <c r="G484" s="111"/>
      <c r="H484" s="111"/>
      <c r="I484" s="111"/>
      <c r="K484" s="111"/>
      <c r="L484" s="111"/>
    </row>
    <row r="485" spans="2:12" ht="12.75">
      <c r="B485" s="111"/>
      <c r="C485" s="111"/>
      <c r="D485" s="111"/>
      <c r="E485" s="111"/>
      <c r="F485" s="111"/>
      <c r="G485" s="111"/>
      <c r="H485" s="111"/>
      <c r="I485" s="111"/>
      <c r="K485" s="111"/>
      <c r="L485" s="111"/>
    </row>
    <row r="486" spans="2:12" ht="12.75">
      <c r="B486" s="111"/>
      <c r="C486" s="111"/>
      <c r="D486" s="111"/>
      <c r="E486" s="111"/>
      <c r="F486" s="111"/>
      <c r="G486" s="111"/>
      <c r="H486" s="111"/>
      <c r="I486" s="111"/>
      <c r="K486" s="111"/>
      <c r="L486" s="111"/>
    </row>
    <row r="487" spans="2:12" ht="12.75">
      <c r="B487" s="111"/>
      <c r="C487" s="111"/>
      <c r="D487" s="111"/>
      <c r="E487" s="111"/>
      <c r="F487" s="111"/>
      <c r="G487" s="111"/>
      <c r="H487" s="111"/>
      <c r="I487" s="111"/>
      <c r="K487" s="111"/>
      <c r="L487" s="111"/>
    </row>
    <row r="488" spans="2:12" ht="12.75">
      <c r="B488" s="111"/>
      <c r="C488" s="111"/>
      <c r="D488" s="111"/>
      <c r="E488" s="111"/>
      <c r="F488" s="111"/>
      <c r="G488" s="111"/>
      <c r="H488" s="111"/>
      <c r="I488" s="111"/>
      <c r="K488" s="111"/>
      <c r="L488" s="111"/>
    </row>
    <row r="489" spans="2:12" ht="12.75">
      <c r="B489" s="111"/>
      <c r="C489" s="111"/>
      <c r="D489" s="111"/>
      <c r="E489" s="111"/>
      <c r="F489" s="111"/>
      <c r="G489" s="111"/>
      <c r="H489" s="111"/>
      <c r="I489" s="111"/>
      <c r="K489" s="111"/>
      <c r="L489" s="111"/>
    </row>
    <row r="490" spans="2:12" ht="12.75">
      <c r="B490" s="111"/>
      <c r="C490" s="111"/>
      <c r="D490" s="111"/>
      <c r="E490" s="111"/>
      <c r="F490" s="111"/>
      <c r="G490" s="111"/>
      <c r="H490" s="111"/>
      <c r="I490" s="111"/>
      <c r="K490" s="111"/>
      <c r="L490" s="111"/>
    </row>
    <row r="491" spans="2:12" ht="12.75">
      <c r="B491" s="111"/>
      <c r="C491" s="111"/>
      <c r="D491" s="111"/>
      <c r="E491" s="111"/>
      <c r="F491" s="111"/>
      <c r="G491" s="111"/>
      <c r="H491" s="111"/>
      <c r="I491" s="111"/>
      <c r="K491" s="111"/>
      <c r="L491" s="111"/>
    </row>
    <row r="492" spans="2:12" ht="12.75">
      <c r="B492" s="111"/>
      <c r="C492" s="111"/>
      <c r="D492" s="111"/>
      <c r="E492" s="111"/>
      <c r="F492" s="111"/>
      <c r="G492" s="111"/>
      <c r="H492" s="111"/>
      <c r="I492" s="111"/>
      <c r="K492" s="111"/>
      <c r="L492" s="111"/>
    </row>
    <row r="493" spans="2:12" ht="12.75">
      <c r="B493" s="111"/>
      <c r="C493" s="111"/>
      <c r="D493" s="111"/>
      <c r="E493" s="111"/>
      <c r="F493" s="111"/>
      <c r="G493" s="111"/>
      <c r="H493" s="111"/>
      <c r="I493" s="111"/>
      <c r="K493" s="111"/>
      <c r="L493" s="111"/>
    </row>
    <row r="494" spans="2:12" ht="12.75">
      <c r="B494" s="111"/>
      <c r="C494" s="111"/>
      <c r="D494" s="111"/>
      <c r="E494" s="111"/>
      <c r="F494" s="111"/>
      <c r="G494" s="111"/>
      <c r="H494" s="111"/>
      <c r="I494" s="111"/>
      <c r="K494" s="111"/>
      <c r="L494" s="111"/>
    </row>
    <row r="495" spans="2:12" ht="12.75">
      <c r="B495" s="111"/>
      <c r="C495" s="111"/>
      <c r="D495" s="111"/>
      <c r="E495" s="111"/>
      <c r="F495" s="111"/>
      <c r="G495" s="111"/>
      <c r="H495" s="111"/>
      <c r="I495" s="111"/>
      <c r="K495" s="111"/>
      <c r="L495" s="111"/>
    </row>
    <row r="496" spans="2:12" ht="12.75">
      <c r="B496" s="111"/>
      <c r="C496" s="111"/>
      <c r="D496" s="111"/>
      <c r="E496" s="111"/>
      <c r="F496" s="111"/>
      <c r="G496" s="111"/>
      <c r="H496" s="111"/>
      <c r="I496" s="111"/>
      <c r="K496" s="111"/>
      <c r="L496" s="111"/>
    </row>
    <row r="497" spans="2:12" ht="12.75">
      <c r="B497" s="111"/>
      <c r="C497" s="111"/>
      <c r="D497" s="111"/>
      <c r="E497" s="111"/>
      <c r="F497" s="111"/>
      <c r="G497" s="111"/>
      <c r="H497" s="111"/>
      <c r="I497" s="111"/>
      <c r="K497" s="111"/>
      <c r="L497" s="111"/>
    </row>
    <row r="498" spans="2:12" ht="12.75">
      <c r="B498" s="111"/>
      <c r="C498" s="111"/>
      <c r="D498" s="111"/>
      <c r="E498" s="111"/>
      <c r="F498" s="111"/>
      <c r="G498" s="111"/>
      <c r="H498" s="111"/>
      <c r="I498" s="111"/>
      <c r="K498" s="111"/>
      <c r="L498" s="111"/>
    </row>
    <row r="499" spans="2:12" ht="12.75">
      <c r="B499" s="111"/>
      <c r="C499" s="111"/>
      <c r="D499" s="111"/>
      <c r="E499" s="111"/>
      <c r="F499" s="111"/>
      <c r="G499" s="111"/>
      <c r="H499" s="111"/>
      <c r="I499" s="111"/>
      <c r="K499" s="111"/>
      <c r="L499" s="111"/>
    </row>
    <row r="500" spans="2:12" ht="12.75">
      <c r="B500" s="111"/>
      <c r="C500" s="111"/>
      <c r="D500" s="111"/>
      <c r="E500" s="111"/>
      <c r="F500" s="111"/>
      <c r="G500" s="111"/>
      <c r="H500" s="111"/>
      <c r="I500" s="111"/>
      <c r="K500" s="111"/>
      <c r="L500" s="111"/>
    </row>
    <row r="501" spans="2:12" ht="12.75">
      <c r="B501" s="111"/>
      <c r="C501" s="111"/>
      <c r="D501" s="111"/>
      <c r="E501" s="111"/>
      <c r="F501" s="111"/>
      <c r="G501" s="111"/>
      <c r="H501" s="111"/>
      <c r="I501" s="111"/>
      <c r="K501" s="111"/>
      <c r="L501" s="111"/>
    </row>
    <row r="502" spans="2:12" ht="12.75">
      <c r="B502" s="111"/>
      <c r="C502" s="111"/>
      <c r="D502" s="111"/>
      <c r="E502" s="111"/>
      <c r="F502" s="111"/>
      <c r="G502" s="111"/>
      <c r="H502" s="111"/>
      <c r="I502" s="111"/>
      <c r="K502" s="111"/>
      <c r="L502" s="111"/>
    </row>
    <row r="503" spans="2:12" ht="12.75">
      <c r="B503" s="111"/>
      <c r="C503" s="111"/>
      <c r="D503" s="111"/>
      <c r="E503" s="111"/>
      <c r="F503" s="111"/>
      <c r="G503" s="111"/>
      <c r="H503" s="111"/>
      <c r="I503" s="111"/>
      <c r="K503" s="111"/>
      <c r="L503" s="111"/>
    </row>
    <row r="504" spans="2:12" ht="12.75">
      <c r="B504" s="111"/>
      <c r="C504" s="111"/>
      <c r="D504" s="111"/>
      <c r="E504" s="111"/>
      <c r="F504" s="111"/>
      <c r="G504" s="111"/>
      <c r="H504" s="111"/>
      <c r="I504" s="111"/>
      <c r="K504" s="111"/>
      <c r="L504" s="111"/>
    </row>
    <row r="505" spans="2:12" ht="12.75">
      <c r="B505" s="111"/>
      <c r="C505" s="111"/>
      <c r="D505" s="111"/>
      <c r="E505" s="111"/>
      <c r="F505" s="111"/>
      <c r="G505" s="111"/>
      <c r="H505" s="111"/>
      <c r="I505" s="111"/>
      <c r="K505" s="111"/>
      <c r="L505" s="111"/>
    </row>
    <row r="506" spans="2:12" ht="12.75">
      <c r="B506" s="111"/>
      <c r="C506" s="111"/>
      <c r="D506" s="111"/>
      <c r="E506" s="111"/>
      <c r="F506" s="111"/>
      <c r="G506" s="111"/>
      <c r="H506" s="111"/>
      <c r="I506" s="111"/>
      <c r="K506" s="111"/>
      <c r="L506" s="111"/>
    </row>
    <row r="507" spans="2:12" ht="12.75">
      <c r="B507" s="111"/>
      <c r="C507" s="111"/>
      <c r="D507" s="111"/>
      <c r="E507" s="111"/>
      <c r="F507" s="111"/>
      <c r="G507" s="111"/>
      <c r="H507" s="111"/>
      <c r="I507" s="111"/>
      <c r="K507" s="111"/>
      <c r="L507" s="111"/>
    </row>
    <row r="508" spans="2:12" ht="12.75">
      <c r="B508" s="111"/>
      <c r="C508" s="111"/>
      <c r="D508" s="111"/>
      <c r="E508" s="111"/>
      <c r="F508" s="111"/>
      <c r="G508" s="111"/>
      <c r="H508" s="111"/>
      <c r="I508" s="111"/>
      <c r="K508" s="111"/>
      <c r="L508" s="111"/>
    </row>
    <row r="509" spans="2:12" ht="12.75">
      <c r="B509" s="111"/>
      <c r="C509" s="111"/>
      <c r="D509" s="111"/>
      <c r="E509" s="111"/>
      <c r="F509" s="111"/>
      <c r="G509" s="111"/>
      <c r="H509" s="111"/>
      <c r="I509" s="111"/>
      <c r="K509" s="111"/>
      <c r="L509" s="111"/>
    </row>
    <row r="510" spans="2:12" ht="12.75">
      <c r="B510" s="111"/>
      <c r="C510" s="111"/>
      <c r="D510" s="111"/>
      <c r="E510" s="111"/>
      <c r="F510" s="111"/>
      <c r="G510" s="111"/>
      <c r="H510" s="111"/>
      <c r="I510" s="111"/>
      <c r="K510" s="111"/>
      <c r="L510" s="111"/>
    </row>
    <row r="511" spans="2:12" ht="12.75">
      <c r="B511" s="111"/>
      <c r="C511" s="111"/>
      <c r="D511" s="111"/>
      <c r="E511" s="111"/>
      <c r="F511" s="111"/>
      <c r="G511" s="111"/>
      <c r="H511" s="111"/>
      <c r="I511" s="111"/>
      <c r="K511" s="111"/>
      <c r="L511" s="111"/>
    </row>
    <row r="512" spans="2:12" ht="12.75">
      <c r="B512" s="111"/>
      <c r="C512" s="111"/>
      <c r="D512" s="111"/>
      <c r="E512" s="111"/>
      <c r="F512" s="111"/>
      <c r="G512" s="111"/>
      <c r="H512" s="111"/>
      <c r="I512" s="111"/>
      <c r="K512" s="111"/>
      <c r="L512" s="111"/>
    </row>
    <row r="513" spans="2:12" ht="12.75">
      <c r="B513" s="111"/>
      <c r="C513" s="111"/>
      <c r="D513" s="111"/>
      <c r="E513" s="111"/>
      <c r="F513" s="111"/>
      <c r="G513" s="111"/>
      <c r="H513" s="111"/>
      <c r="I513" s="111"/>
      <c r="K513" s="111"/>
      <c r="L513" s="111"/>
    </row>
    <row r="514" spans="2:12" ht="12.75">
      <c r="B514" s="111"/>
      <c r="C514" s="111"/>
      <c r="D514" s="111"/>
      <c r="E514" s="111"/>
      <c r="F514" s="111"/>
      <c r="G514" s="111"/>
      <c r="H514" s="111"/>
      <c r="I514" s="111"/>
      <c r="K514" s="111"/>
      <c r="L514" s="111"/>
    </row>
    <row r="515" spans="2:12" ht="12.75">
      <c r="B515" s="111"/>
      <c r="C515" s="111"/>
      <c r="D515" s="111"/>
      <c r="E515" s="111"/>
      <c r="F515" s="111"/>
      <c r="G515" s="111"/>
      <c r="H515" s="111"/>
      <c r="I515" s="111"/>
      <c r="K515" s="111"/>
      <c r="L515" s="111"/>
    </row>
    <row r="516" spans="2:12" ht="12.75">
      <c r="B516" s="111"/>
      <c r="C516" s="111"/>
      <c r="D516" s="111"/>
      <c r="E516" s="111"/>
      <c r="F516" s="111"/>
      <c r="G516" s="111"/>
      <c r="H516" s="111"/>
      <c r="I516" s="111"/>
      <c r="K516" s="111"/>
      <c r="L516" s="111"/>
    </row>
    <row r="517" spans="2:12" ht="12.75">
      <c r="B517" s="111"/>
      <c r="C517" s="111"/>
      <c r="D517" s="111"/>
      <c r="E517" s="111"/>
      <c r="F517" s="111"/>
      <c r="G517" s="111"/>
      <c r="H517" s="111"/>
      <c r="I517" s="111"/>
      <c r="K517" s="111"/>
      <c r="L517" s="111"/>
    </row>
    <row r="518" spans="2:12" ht="12.75">
      <c r="B518" s="111"/>
      <c r="C518" s="111"/>
      <c r="D518" s="111"/>
      <c r="E518" s="111"/>
      <c r="F518" s="111"/>
      <c r="G518" s="111"/>
      <c r="H518" s="111"/>
      <c r="I518" s="111"/>
      <c r="K518" s="111"/>
      <c r="L518" s="111"/>
    </row>
    <row r="519" spans="2:12" ht="12.75">
      <c r="B519" s="111"/>
      <c r="C519" s="111"/>
      <c r="D519" s="111"/>
      <c r="E519" s="111"/>
      <c r="F519" s="111"/>
      <c r="G519" s="111"/>
      <c r="H519" s="111"/>
      <c r="I519" s="111"/>
      <c r="K519" s="111"/>
      <c r="L519" s="111"/>
    </row>
    <row r="520" spans="2:12" ht="12.75">
      <c r="B520" s="111"/>
      <c r="C520" s="111"/>
      <c r="D520" s="111"/>
      <c r="E520" s="111"/>
      <c r="F520" s="111"/>
      <c r="G520" s="111"/>
      <c r="H520" s="111"/>
      <c r="I520" s="111"/>
      <c r="K520" s="111"/>
      <c r="L520" s="111"/>
    </row>
    <row r="521" spans="2:12" ht="12.75">
      <c r="B521" s="111"/>
      <c r="C521" s="111"/>
      <c r="D521" s="111"/>
      <c r="E521" s="111"/>
      <c r="F521" s="111"/>
      <c r="G521" s="111"/>
      <c r="H521" s="111"/>
      <c r="I521" s="111"/>
      <c r="K521" s="111"/>
      <c r="L521" s="111"/>
    </row>
    <row r="522" spans="2:12" ht="12.75">
      <c r="B522" s="111"/>
      <c r="C522" s="111"/>
      <c r="D522" s="111"/>
      <c r="E522" s="111"/>
      <c r="F522" s="111"/>
      <c r="G522" s="111"/>
      <c r="H522" s="111"/>
      <c r="I522" s="111"/>
      <c r="K522" s="111"/>
      <c r="L522" s="111"/>
    </row>
    <row r="523" spans="2:12" ht="12.75">
      <c r="B523" s="111"/>
      <c r="C523" s="111"/>
      <c r="D523" s="111"/>
      <c r="E523" s="111"/>
      <c r="F523" s="111"/>
      <c r="G523" s="111"/>
      <c r="H523" s="111"/>
      <c r="I523" s="111"/>
      <c r="K523" s="111"/>
      <c r="L523" s="111"/>
    </row>
    <row r="524" spans="2:12" ht="12.75">
      <c r="B524" s="111"/>
      <c r="C524" s="111"/>
      <c r="D524" s="111"/>
      <c r="E524" s="111"/>
      <c r="F524" s="111"/>
      <c r="G524" s="111"/>
      <c r="H524" s="111"/>
      <c r="I524" s="111"/>
      <c r="K524" s="111"/>
      <c r="L524" s="111"/>
    </row>
    <row r="525" spans="2:12" ht="12.75">
      <c r="B525" s="111"/>
      <c r="C525" s="111"/>
      <c r="D525" s="111"/>
      <c r="E525" s="111"/>
      <c r="F525" s="111"/>
      <c r="G525" s="111"/>
      <c r="H525" s="111"/>
      <c r="I525" s="111"/>
      <c r="K525" s="111"/>
      <c r="L525" s="111"/>
    </row>
    <row r="526" spans="2:12" ht="12.75">
      <c r="B526" s="111"/>
      <c r="C526" s="111"/>
      <c r="D526" s="111"/>
      <c r="E526" s="111"/>
      <c r="F526" s="111"/>
      <c r="G526" s="111"/>
      <c r="H526" s="111"/>
      <c r="I526" s="111"/>
      <c r="K526" s="111"/>
      <c r="L526" s="111"/>
    </row>
    <row r="527" spans="2:12" ht="12.75">
      <c r="B527" s="111"/>
      <c r="C527" s="111"/>
      <c r="D527" s="111"/>
      <c r="E527" s="111"/>
      <c r="F527" s="111"/>
      <c r="G527" s="111"/>
      <c r="H527" s="111"/>
      <c r="I527" s="111"/>
      <c r="K527" s="111"/>
      <c r="L527" s="111"/>
    </row>
    <row r="528" spans="2:12" ht="12.75">
      <c r="B528" s="111"/>
      <c r="C528" s="111"/>
      <c r="D528" s="111"/>
      <c r="E528" s="111"/>
      <c r="F528" s="111"/>
      <c r="G528" s="111"/>
      <c r="H528" s="111"/>
      <c r="I528" s="111"/>
      <c r="K528" s="111"/>
      <c r="L528" s="111"/>
    </row>
    <row r="529" spans="2:12" ht="12.75">
      <c r="B529" s="111"/>
      <c r="C529" s="111"/>
      <c r="D529" s="111"/>
      <c r="E529" s="111"/>
      <c r="F529" s="111"/>
      <c r="G529" s="111"/>
      <c r="H529" s="111"/>
      <c r="I529" s="111"/>
      <c r="K529" s="111"/>
      <c r="L529" s="111"/>
    </row>
    <row r="530" spans="2:12" ht="12.75">
      <c r="B530" s="111"/>
      <c r="C530" s="111"/>
      <c r="D530" s="111"/>
      <c r="E530" s="111"/>
      <c r="F530" s="111"/>
      <c r="G530" s="111"/>
      <c r="H530" s="111"/>
      <c r="I530" s="111"/>
      <c r="K530" s="111"/>
      <c r="L530" s="111"/>
    </row>
    <row r="531" spans="2:12" ht="12.75">
      <c r="B531" s="111"/>
      <c r="C531" s="111"/>
      <c r="D531" s="111"/>
      <c r="E531" s="111"/>
      <c r="F531" s="111"/>
      <c r="G531" s="111"/>
      <c r="H531" s="111"/>
      <c r="I531" s="111"/>
      <c r="K531" s="111"/>
      <c r="L531" s="111"/>
    </row>
    <row r="532" spans="2:12" ht="12.75">
      <c r="B532" s="111"/>
      <c r="C532" s="111"/>
      <c r="D532" s="111"/>
      <c r="E532" s="111"/>
      <c r="F532" s="111"/>
      <c r="G532" s="111"/>
      <c r="H532" s="111"/>
      <c r="I532" s="111"/>
      <c r="K532" s="111"/>
      <c r="L532" s="111"/>
    </row>
    <row r="533" spans="2:12" ht="12.75">
      <c r="B533" s="111"/>
      <c r="C533" s="111"/>
      <c r="D533" s="111"/>
      <c r="E533" s="111"/>
      <c r="F533" s="111"/>
      <c r="G533" s="111"/>
      <c r="H533" s="111"/>
      <c r="I533" s="111"/>
      <c r="K533" s="111"/>
      <c r="L533" s="111"/>
    </row>
    <row r="534" spans="2:12" ht="12.75">
      <c r="B534" s="111"/>
      <c r="C534" s="111"/>
      <c r="D534" s="111"/>
      <c r="E534" s="111"/>
      <c r="F534" s="111"/>
      <c r="G534" s="111"/>
      <c r="H534" s="111"/>
      <c r="I534" s="111"/>
      <c r="K534" s="111"/>
      <c r="L534" s="111"/>
    </row>
    <row r="535" spans="2:12" ht="12.75">
      <c r="B535" s="111"/>
      <c r="C535" s="111"/>
      <c r="D535" s="111"/>
      <c r="E535" s="111"/>
      <c r="F535" s="111"/>
      <c r="G535" s="111"/>
      <c r="H535" s="111"/>
      <c r="I535" s="111"/>
      <c r="K535" s="111"/>
      <c r="L535" s="111"/>
    </row>
    <row r="536" spans="2:12" ht="12.75">
      <c r="B536" s="111"/>
      <c r="C536" s="111"/>
      <c r="D536" s="111"/>
      <c r="E536" s="111"/>
      <c r="F536" s="111"/>
      <c r="G536" s="111"/>
      <c r="H536" s="111"/>
      <c r="I536" s="111"/>
      <c r="K536" s="111"/>
      <c r="L536" s="111"/>
    </row>
    <row r="537" spans="2:12" ht="12.75">
      <c r="B537" s="111"/>
      <c r="C537" s="111"/>
      <c r="D537" s="111"/>
      <c r="E537" s="111"/>
      <c r="F537" s="111"/>
      <c r="G537" s="111"/>
      <c r="H537" s="111"/>
      <c r="I537" s="111"/>
      <c r="K537" s="111"/>
      <c r="L537" s="111"/>
    </row>
    <row r="538" spans="2:12" ht="12.75">
      <c r="B538" s="111"/>
      <c r="C538" s="111"/>
      <c r="D538" s="111"/>
      <c r="E538" s="111"/>
      <c r="F538" s="111"/>
      <c r="G538" s="111"/>
      <c r="H538" s="111"/>
      <c r="I538" s="111"/>
      <c r="K538" s="111"/>
      <c r="L538" s="111"/>
    </row>
    <row r="539" spans="2:12" ht="12.75">
      <c r="B539" s="111"/>
      <c r="C539" s="111"/>
      <c r="D539" s="111"/>
      <c r="E539" s="111"/>
      <c r="F539" s="111"/>
      <c r="G539" s="111"/>
      <c r="H539" s="111"/>
      <c r="I539" s="111"/>
      <c r="K539" s="111"/>
      <c r="L539" s="111"/>
    </row>
    <row r="540" spans="2:12" ht="12.75">
      <c r="B540" s="111"/>
      <c r="C540" s="111"/>
      <c r="D540" s="111"/>
      <c r="E540" s="111"/>
      <c r="F540" s="111"/>
      <c r="G540" s="111"/>
      <c r="H540" s="111"/>
      <c r="I540" s="111"/>
      <c r="K540" s="111"/>
      <c r="L540" s="111"/>
    </row>
    <row r="541" spans="2:12" ht="12.75">
      <c r="B541" s="111"/>
      <c r="C541" s="111"/>
      <c r="D541" s="111"/>
      <c r="E541" s="111"/>
      <c r="F541" s="111"/>
      <c r="G541" s="111"/>
      <c r="H541" s="111"/>
      <c r="I541" s="111"/>
      <c r="K541" s="111"/>
      <c r="L541" s="111"/>
    </row>
    <row r="542" spans="2:12" ht="12.75">
      <c r="B542" s="111"/>
      <c r="C542" s="111"/>
      <c r="D542" s="111"/>
      <c r="E542" s="111"/>
      <c r="F542" s="111"/>
      <c r="G542" s="111"/>
      <c r="H542" s="111"/>
      <c r="I542" s="111"/>
      <c r="K542" s="111"/>
      <c r="L542" s="111"/>
    </row>
    <row r="543" spans="2:12" ht="12.75">
      <c r="B543" s="111"/>
      <c r="C543" s="111"/>
      <c r="D543" s="111"/>
      <c r="E543" s="111"/>
      <c r="F543" s="111"/>
      <c r="G543" s="111"/>
      <c r="H543" s="111"/>
      <c r="I543" s="111"/>
      <c r="K543" s="111"/>
      <c r="L543" s="111"/>
    </row>
    <row r="544" spans="2:12" ht="12.75">
      <c r="B544" s="111"/>
      <c r="C544" s="111"/>
      <c r="D544" s="111"/>
      <c r="E544" s="111"/>
      <c r="F544" s="111"/>
      <c r="G544" s="111"/>
      <c r="H544" s="111"/>
      <c r="I544" s="111"/>
      <c r="K544" s="111"/>
      <c r="L544" s="111"/>
    </row>
    <row r="545" spans="2:12" ht="12.75">
      <c r="B545" s="111"/>
      <c r="C545" s="111"/>
      <c r="D545" s="111"/>
      <c r="E545" s="111"/>
      <c r="F545" s="111"/>
      <c r="G545" s="111"/>
      <c r="H545" s="111"/>
      <c r="I545" s="111"/>
      <c r="K545" s="111"/>
      <c r="L545" s="111"/>
    </row>
    <row r="546" spans="2:12" ht="12.75">
      <c r="B546" s="111"/>
      <c r="C546" s="111"/>
      <c r="D546" s="111"/>
      <c r="E546" s="111"/>
      <c r="F546" s="111"/>
      <c r="G546" s="111"/>
      <c r="H546" s="111"/>
      <c r="I546" s="111"/>
      <c r="K546" s="111"/>
      <c r="L546" s="111"/>
    </row>
    <row r="547" spans="2:12" ht="12.75">
      <c r="B547" s="111"/>
      <c r="C547" s="111"/>
      <c r="D547" s="111"/>
      <c r="E547" s="111"/>
      <c r="F547" s="111"/>
      <c r="G547" s="111"/>
      <c r="H547" s="111"/>
      <c r="I547" s="111"/>
      <c r="K547" s="111"/>
      <c r="L547" s="111"/>
    </row>
    <row r="548" spans="2:12" ht="12.75">
      <c r="B548" s="111"/>
      <c r="C548" s="111"/>
      <c r="D548" s="111"/>
      <c r="E548" s="111"/>
      <c r="F548" s="111"/>
      <c r="G548" s="111"/>
      <c r="H548" s="111"/>
      <c r="I548" s="111"/>
      <c r="K548" s="111"/>
      <c r="L548" s="111"/>
    </row>
    <row r="549" spans="2:12" ht="12.75">
      <c r="B549" s="111"/>
      <c r="C549" s="111"/>
      <c r="D549" s="111"/>
      <c r="E549" s="111"/>
      <c r="F549" s="111"/>
      <c r="G549" s="111"/>
      <c r="H549" s="111"/>
      <c r="I549" s="111"/>
      <c r="K549" s="111"/>
      <c r="L549" s="111"/>
    </row>
    <row r="550" spans="2:12" ht="12.75">
      <c r="B550" s="111"/>
      <c r="C550" s="111"/>
      <c r="D550" s="111"/>
      <c r="E550" s="111"/>
      <c r="F550" s="111"/>
      <c r="G550" s="111"/>
      <c r="H550" s="111"/>
      <c r="I550" s="111"/>
      <c r="K550" s="111"/>
      <c r="L550" s="111"/>
    </row>
    <row r="551" spans="2:12" ht="12.75">
      <c r="B551" s="111"/>
      <c r="C551" s="111"/>
      <c r="D551" s="111"/>
      <c r="E551" s="111"/>
      <c r="F551" s="111"/>
      <c r="G551" s="111"/>
      <c r="H551" s="111"/>
      <c r="I551" s="111"/>
      <c r="K551" s="111"/>
      <c r="L551" s="111"/>
    </row>
    <row r="552" spans="2:12" ht="12.75">
      <c r="B552" s="111"/>
      <c r="C552" s="111"/>
      <c r="D552" s="111"/>
      <c r="E552" s="111"/>
      <c r="F552" s="111"/>
      <c r="G552" s="111"/>
      <c r="H552" s="111"/>
      <c r="I552" s="111"/>
      <c r="K552" s="111"/>
      <c r="L552" s="111"/>
    </row>
    <row r="553" spans="2:12" ht="12.75">
      <c r="B553" s="111"/>
      <c r="C553" s="111"/>
      <c r="D553" s="111"/>
      <c r="E553" s="111"/>
      <c r="F553" s="111"/>
      <c r="G553" s="111"/>
      <c r="H553" s="111"/>
      <c r="I553" s="111"/>
      <c r="K553" s="111"/>
      <c r="L553" s="111"/>
    </row>
    <row r="554" spans="2:12" ht="12.75">
      <c r="B554" s="111"/>
      <c r="C554" s="111"/>
      <c r="D554" s="111"/>
      <c r="E554" s="111"/>
      <c r="F554" s="111"/>
      <c r="G554" s="111"/>
      <c r="H554" s="111"/>
      <c r="I554" s="111"/>
      <c r="K554" s="111"/>
      <c r="L554" s="111"/>
    </row>
    <row r="555" spans="2:12" ht="12.75">
      <c r="B555" s="111"/>
      <c r="C555" s="111"/>
      <c r="D555" s="111"/>
      <c r="E555" s="111"/>
      <c r="F555" s="111"/>
      <c r="G555" s="111"/>
      <c r="H555" s="111"/>
      <c r="I555" s="111"/>
      <c r="K555" s="111"/>
      <c r="L555" s="111"/>
    </row>
    <row r="556" spans="2:12" ht="12.75">
      <c r="B556" s="111"/>
      <c r="C556" s="111"/>
      <c r="D556" s="111"/>
      <c r="E556" s="111"/>
      <c r="F556" s="111"/>
      <c r="G556" s="111"/>
      <c r="H556" s="111"/>
      <c r="I556" s="111"/>
      <c r="K556" s="111"/>
      <c r="L556" s="111"/>
    </row>
    <row r="557" spans="2:12" ht="12.75">
      <c r="B557" s="111"/>
      <c r="C557" s="111"/>
      <c r="D557" s="111"/>
      <c r="E557" s="111"/>
      <c r="F557" s="111"/>
      <c r="G557" s="111"/>
      <c r="H557" s="111"/>
      <c r="I557" s="111"/>
      <c r="K557" s="111"/>
      <c r="L557" s="111"/>
    </row>
    <row r="558" spans="2:12" ht="12.75">
      <c r="B558" s="111"/>
      <c r="C558" s="111"/>
      <c r="D558" s="111"/>
      <c r="E558" s="111"/>
      <c r="F558" s="111"/>
      <c r="G558" s="111"/>
      <c r="H558" s="111"/>
      <c r="I558" s="111"/>
      <c r="K558" s="111"/>
      <c r="L558" s="111"/>
    </row>
    <row r="559" spans="2:12" ht="12.75">
      <c r="B559" s="111"/>
      <c r="C559" s="111"/>
      <c r="D559" s="111"/>
      <c r="E559" s="111"/>
      <c r="F559" s="111"/>
      <c r="G559" s="111"/>
      <c r="H559" s="111"/>
      <c r="I559" s="111"/>
      <c r="K559" s="111"/>
      <c r="L559" s="111"/>
    </row>
    <row r="560" spans="2:12" ht="12.75">
      <c r="B560" s="111"/>
      <c r="C560" s="111"/>
      <c r="D560" s="111"/>
      <c r="E560" s="111"/>
      <c r="F560" s="111"/>
      <c r="G560" s="111"/>
      <c r="H560" s="111"/>
      <c r="I560" s="111"/>
      <c r="K560" s="111"/>
      <c r="L560" s="111"/>
    </row>
    <row r="561" spans="2:12" ht="12.75">
      <c r="B561" s="111"/>
      <c r="C561" s="111"/>
      <c r="D561" s="111"/>
      <c r="E561" s="111"/>
      <c r="F561" s="111"/>
      <c r="G561" s="111"/>
      <c r="H561" s="111"/>
      <c r="I561" s="111"/>
      <c r="K561" s="111"/>
      <c r="L561" s="111"/>
    </row>
    <row r="562" spans="2:12" ht="12.75">
      <c r="B562" s="111"/>
      <c r="C562" s="111"/>
      <c r="D562" s="111"/>
      <c r="E562" s="111"/>
      <c r="F562" s="111"/>
      <c r="G562" s="111"/>
      <c r="H562" s="111"/>
      <c r="I562" s="111"/>
      <c r="K562" s="111"/>
      <c r="L562" s="111"/>
    </row>
    <row r="563" spans="2:12" ht="12.75">
      <c r="B563" s="111"/>
      <c r="C563" s="111"/>
      <c r="D563" s="111"/>
      <c r="E563" s="111"/>
      <c r="F563" s="111"/>
      <c r="G563" s="111"/>
      <c r="H563" s="111"/>
      <c r="I563" s="111"/>
      <c r="K563" s="111"/>
      <c r="L563" s="111"/>
    </row>
    <row r="564" spans="2:12" ht="12.75">
      <c r="B564" s="111"/>
      <c r="C564" s="111"/>
      <c r="D564" s="111"/>
      <c r="E564" s="111"/>
      <c r="F564" s="111"/>
      <c r="G564" s="111"/>
      <c r="H564" s="111"/>
      <c r="I564" s="111"/>
      <c r="K564" s="111"/>
      <c r="L564" s="111"/>
    </row>
    <row r="565" spans="2:12" ht="12.75">
      <c r="B565" s="111"/>
      <c r="C565" s="111"/>
      <c r="D565" s="111"/>
      <c r="E565" s="111"/>
      <c r="F565" s="111"/>
      <c r="G565" s="111"/>
      <c r="H565" s="111"/>
      <c r="I565" s="111"/>
      <c r="K565" s="111"/>
      <c r="L565" s="111"/>
    </row>
    <row r="566" spans="2:12" ht="12.75">
      <c r="B566" s="111"/>
      <c r="C566" s="111"/>
      <c r="D566" s="111"/>
      <c r="E566" s="111"/>
      <c r="F566" s="111"/>
      <c r="G566" s="111"/>
      <c r="H566" s="111"/>
      <c r="I566" s="111"/>
      <c r="K566" s="111"/>
      <c r="L566" s="111"/>
    </row>
    <row r="567" spans="2:12" ht="12.75">
      <c r="B567" s="111"/>
      <c r="C567" s="111"/>
      <c r="D567" s="111"/>
      <c r="E567" s="111"/>
      <c r="F567" s="111"/>
      <c r="G567" s="111"/>
      <c r="H567" s="111"/>
      <c r="I567" s="111"/>
      <c r="K567" s="111"/>
      <c r="L567" s="111"/>
    </row>
    <row r="568" spans="2:12" ht="12.75">
      <c r="B568" s="111"/>
      <c r="C568" s="111"/>
      <c r="D568" s="111"/>
      <c r="E568" s="111"/>
      <c r="F568" s="111"/>
      <c r="G568" s="111"/>
      <c r="H568" s="111"/>
      <c r="I568" s="111"/>
      <c r="K568" s="111"/>
      <c r="L568" s="111"/>
    </row>
    <row r="569" spans="2:12" ht="12.75">
      <c r="B569" s="111"/>
      <c r="C569" s="111"/>
      <c r="D569" s="111"/>
      <c r="E569" s="111"/>
      <c r="F569" s="111"/>
      <c r="G569" s="111"/>
      <c r="H569" s="111"/>
      <c r="I569" s="111"/>
      <c r="K569" s="111"/>
      <c r="L569" s="111"/>
    </row>
    <row r="570" spans="2:12" ht="12.75">
      <c r="B570" s="111"/>
      <c r="C570" s="111"/>
      <c r="D570" s="111"/>
      <c r="E570" s="111"/>
      <c r="F570" s="111"/>
      <c r="G570" s="111"/>
      <c r="H570" s="111"/>
      <c r="I570" s="111"/>
      <c r="K570" s="111"/>
      <c r="L570" s="111"/>
    </row>
    <row r="571" spans="2:12" ht="12.75">
      <c r="B571" s="111"/>
      <c r="C571" s="111"/>
      <c r="D571" s="111"/>
      <c r="E571" s="111"/>
      <c r="F571" s="111"/>
      <c r="G571" s="111"/>
      <c r="H571" s="111"/>
      <c r="I571" s="111"/>
      <c r="K571" s="111"/>
      <c r="L571" s="111"/>
    </row>
    <row r="572" spans="2:12" ht="12.75">
      <c r="B572" s="111"/>
      <c r="C572" s="111"/>
      <c r="D572" s="111"/>
      <c r="E572" s="111"/>
      <c r="F572" s="111"/>
      <c r="G572" s="111"/>
      <c r="H572" s="111"/>
      <c r="I572" s="111"/>
      <c r="K572" s="111"/>
      <c r="L572" s="111"/>
    </row>
    <row r="573" spans="2:12" ht="12.75">
      <c r="B573" s="111"/>
      <c r="C573" s="111"/>
      <c r="D573" s="111"/>
      <c r="E573" s="111"/>
      <c r="F573" s="111"/>
      <c r="G573" s="111"/>
      <c r="H573" s="111"/>
      <c r="I573" s="111"/>
      <c r="K573" s="111"/>
      <c r="L573" s="111"/>
    </row>
    <row r="574" spans="2:12" ht="12.75">
      <c r="B574" s="111"/>
      <c r="C574" s="111"/>
      <c r="D574" s="111"/>
      <c r="E574" s="111"/>
      <c r="F574" s="111"/>
      <c r="G574" s="111"/>
      <c r="H574" s="111"/>
      <c r="I574" s="111"/>
      <c r="K574" s="111"/>
      <c r="L574" s="111"/>
    </row>
    <row r="575" spans="2:12" ht="12.75">
      <c r="B575" s="111"/>
      <c r="C575" s="111"/>
      <c r="D575" s="111"/>
      <c r="E575" s="111"/>
      <c r="F575" s="111"/>
      <c r="G575" s="111"/>
      <c r="H575" s="111"/>
      <c r="I575" s="111"/>
      <c r="K575" s="111"/>
      <c r="L575" s="111"/>
    </row>
    <row r="576" spans="2:12" ht="12.75">
      <c r="B576" s="111"/>
      <c r="C576" s="111"/>
      <c r="D576" s="111"/>
      <c r="E576" s="111"/>
      <c r="F576" s="111"/>
      <c r="G576" s="111"/>
      <c r="H576" s="111"/>
      <c r="I576" s="111"/>
      <c r="K576" s="111"/>
      <c r="L576" s="111"/>
    </row>
    <row r="577" spans="2:12" ht="12.75">
      <c r="B577" s="111"/>
      <c r="C577" s="111"/>
      <c r="D577" s="111"/>
      <c r="E577" s="111"/>
      <c r="F577" s="111"/>
      <c r="G577" s="111"/>
      <c r="H577" s="111"/>
      <c r="I577" s="111"/>
      <c r="K577" s="111"/>
      <c r="L577" s="111"/>
    </row>
    <row r="578" spans="2:12" ht="12.75">
      <c r="B578" s="111"/>
      <c r="C578" s="111"/>
      <c r="D578" s="111"/>
      <c r="E578" s="111"/>
      <c r="F578" s="111"/>
      <c r="G578" s="111"/>
      <c r="H578" s="111"/>
      <c r="I578" s="111"/>
      <c r="K578" s="111"/>
      <c r="L578" s="111"/>
    </row>
    <row r="579" spans="2:12" ht="12.75">
      <c r="B579" s="111"/>
      <c r="C579" s="111"/>
      <c r="D579" s="111"/>
      <c r="E579" s="111"/>
      <c r="F579" s="111"/>
      <c r="G579" s="111"/>
      <c r="H579" s="111"/>
      <c r="I579" s="111"/>
      <c r="K579" s="111"/>
      <c r="L579" s="111"/>
    </row>
    <row r="580" spans="2:12" ht="12.75">
      <c r="B580" s="111"/>
      <c r="C580" s="111"/>
      <c r="D580" s="111"/>
      <c r="E580" s="111"/>
      <c r="F580" s="111"/>
      <c r="G580" s="111"/>
      <c r="H580" s="111"/>
      <c r="I580" s="111"/>
      <c r="K580" s="111"/>
      <c r="L580" s="111"/>
    </row>
    <row r="581" spans="2:12" ht="12.75">
      <c r="B581" s="111"/>
      <c r="C581" s="111"/>
      <c r="D581" s="111"/>
      <c r="E581" s="111"/>
      <c r="F581" s="111"/>
      <c r="G581" s="111"/>
      <c r="H581" s="111"/>
      <c r="I581" s="111"/>
      <c r="K581" s="111"/>
      <c r="L581" s="111"/>
    </row>
    <row r="582" spans="2:12" ht="12.75">
      <c r="B582" s="111"/>
      <c r="C582" s="111"/>
      <c r="D582" s="111"/>
      <c r="E582" s="111"/>
      <c r="F582" s="111"/>
      <c r="G582" s="111"/>
      <c r="H582" s="111"/>
      <c r="I582" s="111"/>
      <c r="K582" s="111"/>
      <c r="L582" s="111"/>
    </row>
    <row r="583" spans="2:12" ht="12.75">
      <c r="B583" s="111"/>
      <c r="C583" s="111"/>
      <c r="D583" s="111"/>
      <c r="E583" s="111"/>
      <c r="F583" s="111"/>
      <c r="G583" s="111"/>
      <c r="H583" s="111"/>
      <c r="I583" s="111"/>
      <c r="K583" s="111"/>
      <c r="L583" s="111"/>
    </row>
    <row r="584" spans="2:12" ht="12.75">
      <c r="B584" s="111"/>
      <c r="C584" s="111"/>
      <c r="D584" s="111"/>
      <c r="E584" s="111"/>
      <c r="F584" s="111"/>
      <c r="G584" s="111"/>
      <c r="H584" s="111"/>
      <c r="I584" s="111"/>
      <c r="K584" s="111"/>
      <c r="L584" s="111"/>
    </row>
    <row r="585" spans="2:12" ht="12.75">
      <c r="B585" s="111"/>
      <c r="C585" s="111"/>
      <c r="D585" s="111"/>
      <c r="E585" s="111"/>
      <c r="F585" s="111"/>
      <c r="G585" s="111"/>
      <c r="H585" s="111"/>
      <c r="I585" s="111"/>
      <c r="K585" s="111"/>
      <c r="L585" s="111"/>
    </row>
    <row r="586" spans="2:12" ht="12.75">
      <c r="B586" s="111"/>
      <c r="C586" s="111"/>
      <c r="D586" s="111"/>
      <c r="E586" s="111"/>
      <c r="F586" s="111"/>
      <c r="G586" s="111"/>
      <c r="H586" s="111"/>
      <c r="I586" s="111"/>
      <c r="K586" s="111"/>
      <c r="L586" s="111"/>
    </row>
    <row r="587" spans="2:12" ht="12.75">
      <c r="B587" s="111"/>
      <c r="C587" s="111"/>
      <c r="D587" s="111"/>
      <c r="E587" s="111"/>
      <c r="F587" s="111"/>
      <c r="G587" s="111"/>
      <c r="H587" s="111"/>
      <c r="I587" s="111"/>
      <c r="K587" s="111"/>
      <c r="L587" s="111"/>
    </row>
    <row r="588" spans="2:12" ht="12.75">
      <c r="B588" s="111"/>
      <c r="C588" s="111"/>
      <c r="D588" s="111"/>
      <c r="E588" s="111"/>
      <c r="F588" s="111"/>
      <c r="G588" s="111"/>
      <c r="H588" s="111"/>
      <c r="I588" s="111"/>
      <c r="K588" s="111"/>
      <c r="L588" s="111"/>
    </row>
    <row r="589" spans="2:12" ht="12.75">
      <c r="B589" s="111"/>
      <c r="C589" s="111"/>
      <c r="D589" s="111"/>
      <c r="E589" s="111"/>
      <c r="F589" s="111"/>
      <c r="G589" s="111"/>
      <c r="H589" s="111"/>
      <c r="I589" s="111"/>
      <c r="K589" s="111"/>
      <c r="L589" s="111"/>
    </row>
    <row r="590" spans="2:12" ht="12.75">
      <c r="B590" s="111"/>
      <c r="C590" s="111"/>
      <c r="D590" s="111"/>
      <c r="E590" s="111"/>
      <c r="F590" s="111"/>
      <c r="G590" s="111"/>
      <c r="H590" s="111"/>
      <c r="I590" s="111"/>
      <c r="K590" s="111"/>
      <c r="L590" s="111"/>
    </row>
    <row r="591" spans="2:12" ht="12.75">
      <c r="B591" s="111"/>
      <c r="C591" s="111"/>
      <c r="D591" s="111"/>
      <c r="E591" s="111"/>
      <c r="F591" s="111"/>
      <c r="G591" s="111"/>
      <c r="H591" s="111"/>
      <c r="I591" s="111"/>
      <c r="K591" s="111"/>
      <c r="L591" s="111"/>
    </row>
    <row r="592" spans="2:12" ht="12.75">
      <c r="B592" s="111"/>
      <c r="C592" s="111"/>
      <c r="D592" s="111"/>
      <c r="E592" s="111"/>
      <c r="F592" s="111"/>
      <c r="G592" s="111"/>
      <c r="H592" s="111"/>
      <c r="I592" s="111"/>
      <c r="K592" s="111"/>
      <c r="L592" s="111"/>
    </row>
    <row r="593" spans="2:12" ht="12.75">
      <c r="B593" s="111"/>
      <c r="C593" s="111"/>
      <c r="D593" s="111"/>
      <c r="E593" s="111"/>
      <c r="F593" s="111"/>
      <c r="G593" s="111"/>
      <c r="H593" s="111"/>
      <c r="I593" s="111"/>
      <c r="K593" s="111"/>
      <c r="L593" s="111"/>
    </row>
    <row r="594" spans="2:12" ht="12.75">
      <c r="B594" s="111"/>
      <c r="C594" s="111"/>
      <c r="D594" s="111"/>
      <c r="E594" s="111"/>
      <c r="F594" s="111"/>
      <c r="G594" s="111"/>
      <c r="H594" s="111"/>
      <c r="I594" s="111"/>
      <c r="K594" s="111"/>
      <c r="L594" s="111"/>
    </row>
    <row r="595" spans="2:12" ht="12.75">
      <c r="B595" s="111"/>
      <c r="C595" s="111"/>
      <c r="D595" s="111"/>
      <c r="E595" s="111"/>
      <c r="F595" s="111"/>
      <c r="G595" s="111"/>
      <c r="H595" s="111"/>
      <c r="I595" s="111"/>
      <c r="K595" s="111"/>
      <c r="L595" s="111"/>
    </row>
    <row r="596" spans="2:12" ht="12.75">
      <c r="B596" s="111"/>
      <c r="C596" s="111"/>
      <c r="D596" s="111"/>
      <c r="E596" s="111"/>
      <c r="F596" s="111"/>
      <c r="G596" s="111"/>
      <c r="H596" s="111"/>
      <c r="I596" s="111"/>
      <c r="K596" s="111"/>
      <c r="L596" s="111"/>
    </row>
    <row r="597" spans="2:12" ht="12.75">
      <c r="B597" s="111"/>
      <c r="C597" s="111"/>
      <c r="D597" s="111"/>
      <c r="E597" s="111"/>
      <c r="F597" s="111"/>
      <c r="G597" s="111"/>
      <c r="H597" s="111"/>
      <c r="I597" s="111"/>
      <c r="K597" s="111"/>
      <c r="L597" s="111"/>
    </row>
    <row r="598" spans="2:12" ht="12.75">
      <c r="B598" s="111"/>
      <c r="C598" s="111"/>
      <c r="D598" s="111"/>
      <c r="E598" s="111"/>
      <c r="F598" s="111"/>
      <c r="G598" s="111"/>
      <c r="H598" s="111"/>
      <c r="I598" s="111"/>
      <c r="K598" s="111"/>
      <c r="L598" s="111"/>
    </row>
    <row r="599" spans="2:12" ht="12.75">
      <c r="B599" s="111"/>
      <c r="C599" s="111"/>
      <c r="D599" s="111"/>
      <c r="E599" s="111"/>
      <c r="F599" s="111"/>
      <c r="G599" s="111"/>
      <c r="H599" s="111"/>
      <c r="I599" s="111"/>
      <c r="K599" s="111"/>
      <c r="L599" s="111"/>
    </row>
    <row r="600" spans="2:12" ht="12.75">
      <c r="B600" s="111"/>
      <c r="C600" s="111"/>
      <c r="D600" s="111"/>
      <c r="E600" s="111"/>
      <c r="F600" s="111"/>
      <c r="G600" s="111"/>
      <c r="H600" s="111"/>
      <c r="I600" s="111"/>
      <c r="K600" s="111"/>
      <c r="L600" s="111"/>
    </row>
    <row r="601" spans="2:12" ht="12.75">
      <c r="B601" s="111"/>
      <c r="C601" s="111"/>
      <c r="D601" s="111"/>
      <c r="E601" s="111"/>
      <c r="F601" s="111"/>
      <c r="G601" s="111"/>
      <c r="H601" s="111"/>
      <c r="I601" s="111"/>
      <c r="K601" s="111"/>
      <c r="L601" s="111"/>
    </row>
    <row r="602" spans="2:12" ht="12.75">
      <c r="B602" s="111"/>
      <c r="C602" s="111"/>
      <c r="D602" s="111"/>
      <c r="E602" s="111"/>
      <c r="F602" s="111"/>
      <c r="G602" s="111"/>
      <c r="H602" s="111"/>
      <c r="I602" s="111"/>
      <c r="K602" s="111"/>
      <c r="L602" s="111"/>
    </row>
    <row r="603" spans="2:12" ht="12.75">
      <c r="B603" s="111"/>
      <c r="C603" s="111"/>
      <c r="D603" s="111"/>
      <c r="E603" s="111"/>
      <c r="F603" s="111"/>
      <c r="G603" s="111"/>
      <c r="H603" s="111"/>
      <c r="I603" s="111"/>
      <c r="K603" s="111"/>
      <c r="L603" s="111"/>
    </row>
    <row r="604" spans="2:12" ht="12.75">
      <c r="B604" s="111"/>
      <c r="C604" s="111"/>
      <c r="D604" s="111"/>
      <c r="E604" s="111"/>
      <c r="F604" s="111"/>
      <c r="G604" s="111"/>
      <c r="H604" s="111"/>
      <c r="I604" s="111"/>
      <c r="K604" s="111"/>
      <c r="L604" s="111"/>
    </row>
    <row r="605" spans="2:12" ht="12.75">
      <c r="B605" s="111"/>
      <c r="C605" s="111"/>
      <c r="D605" s="111"/>
      <c r="E605" s="111"/>
      <c r="F605" s="111"/>
      <c r="G605" s="111"/>
      <c r="H605" s="111"/>
      <c r="I605" s="111"/>
      <c r="K605" s="111"/>
      <c r="L605" s="111"/>
    </row>
    <row r="606" spans="2:12" ht="12.75">
      <c r="B606" s="111"/>
      <c r="C606" s="111"/>
      <c r="D606" s="111"/>
      <c r="E606" s="111"/>
      <c r="F606" s="111"/>
      <c r="G606" s="111"/>
      <c r="H606" s="111"/>
      <c r="I606" s="111"/>
      <c r="K606" s="111"/>
      <c r="L606" s="111"/>
    </row>
    <row r="607" spans="2:12" ht="12.75">
      <c r="B607" s="111"/>
      <c r="C607" s="111"/>
      <c r="D607" s="111"/>
      <c r="E607" s="111"/>
      <c r="F607" s="111"/>
      <c r="G607" s="111"/>
      <c r="H607" s="111"/>
      <c r="I607" s="111"/>
      <c r="K607" s="111"/>
      <c r="L607" s="111"/>
    </row>
    <row r="608" spans="2:12" ht="12.75">
      <c r="B608" s="111"/>
      <c r="C608" s="111"/>
      <c r="D608" s="111"/>
      <c r="E608" s="111"/>
      <c r="F608" s="111"/>
      <c r="G608" s="111"/>
      <c r="H608" s="111"/>
      <c r="I608" s="111"/>
      <c r="K608" s="111"/>
      <c r="L608" s="111"/>
    </row>
    <row r="609" spans="2:12" ht="12.75">
      <c r="B609" s="111"/>
      <c r="C609" s="111"/>
      <c r="D609" s="111"/>
      <c r="E609" s="111"/>
      <c r="F609" s="111"/>
      <c r="G609" s="111"/>
      <c r="H609" s="111"/>
      <c r="I609" s="111"/>
      <c r="K609" s="111"/>
      <c r="L609" s="111"/>
    </row>
    <row r="610" spans="2:12" ht="12.75">
      <c r="B610" s="111"/>
      <c r="C610" s="111"/>
      <c r="D610" s="111"/>
      <c r="E610" s="111"/>
      <c r="F610" s="111"/>
      <c r="G610" s="111"/>
      <c r="H610" s="111"/>
      <c r="I610" s="111"/>
      <c r="K610" s="111"/>
      <c r="L610" s="111"/>
    </row>
    <row r="611" spans="2:12" ht="12.75">
      <c r="B611" s="111"/>
      <c r="C611" s="111"/>
      <c r="D611" s="111"/>
      <c r="E611" s="111"/>
      <c r="F611" s="111"/>
      <c r="G611" s="111"/>
      <c r="H611" s="111"/>
      <c r="I611" s="111"/>
      <c r="K611" s="111"/>
      <c r="L611" s="111"/>
    </row>
    <row r="612" spans="2:12" ht="12.75">
      <c r="B612" s="111"/>
      <c r="C612" s="111"/>
      <c r="D612" s="111"/>
      <c r="E612" s="111"/>
      <c r="F612" s="111"/>
      <c r="G612" s="111"/>
      <c r="H612" s="111"/>
      <c r="I612" s="111"/>
      <c r="K612" s="111"/>
      <c r="L612" s="111"/>
    </row>
    <row r="613" spans="2:12" ht="12.75">
      <c r="B613" s="111"/>
      <c r="C613" s="111"/>
      <c r="D613" s="111"/>
      <c r="E613" s="111"/>
      <c r="F613" s="111"/>
      <c r="G613" s="111"/>
      <c r="H613" s="111"/>
      <c r="I613" s="111"/>
      <c r="K613" s="111"/>
      <c r="L613" s="111"/>
    </row>
    <row r="614" spans="2:12" ht="12.75">
      <c r="B614" s="111"/>
      <c r="C614" s="111"/>
      <c r="D614" s="111"/>
      <c r="E614" s="111"/>
      <c r="F614" s="111"/>
      <c r="G614" s="111"/>
      <c r="H614" s="111"/>
      <c r="I614" s="111"/>
      <c r="K614" s="111"/>
      <c r="L614" s="111"/>
    </row>
    <row r="615" spans="2:12" ht="12.75">
      <c r="B615" s="111"/>
      <c r="C615" s="111"/>
      <c r="D615" s="111"/>
      <c r="E615" s="111"/>
      <c r="F615" s="111"/>
      <c r="G615" s="111"/>
      <c r="H615" s="111"/>
      <c r="I615" s="111"/>
      <c r="K615" s="111"/>
      <c r="L615" s="111"/>
    </row>
    <row r="616" spans="2:12" ht="12.75">
      <c r="B616" s="111"/>
      <c r="C616" s="111"/>
      <c r="D616" s="111"/>
      <c r="E616" s="111"/>
      <c r="F616" s="111"/>
      <c r="G616" s="111"/>
      <c r="H616" s="111"/>
      <c r="I616" s="111"/>
      <c r="K616" s="111"/>
      <c r="L616" s="111"/>
    </row>
    <row r="617" spans="2:12" ht="12.75">
      <c r="B617" s="111"/>
      <c r="C617" s="111"/>
      <c r="D617" s="111"/>
      <c r="E617" s="111"/>
      <c r="F617" s="111"/>
      <c r="G617" s="111"/>
      <c r="H617" s="111"/>
      <c r="I617" s="111"/>
      <c r="K617" s="111"/>
      <c r="L617" s="111"/>
    </row>
    <row r="618" spans="2:12" ht="12.75">
      <c r="B618" s="111"/>
      <c r="C618" s="111"/>
      <c r="D618" s="111"/>
      <c r="E618" s="111"/>
      <c r="F618" s="111"/>
      <c r="G618" s="111"/>
      <c r="H618" s="111"/>
      <c r="I618" s="111"/>
      <c r="K618" s="111"/>
      <c r="L618" s="111"/>
    </row>
    <row r="619" spans="2:12" ht="12.75">
      <c r="B619" s="111"/>
      <c r="C619" s="111"/>
      <c r="D619" s="111"/>
      <c r="E619" s="111"/>
      <c r="F619" s="111"/>
      <c r="G619" s="111"/>
      <c r="H619" s="111"/>
      <c r="I619" s="111"/>
      <c r="K619" s="111"/>
      <c r="L619" s="111"/>
    </row>
    <row r="620" spans="2:12" ht="12.75">
      <c r="B620" s="111"/>
      <c r="C620" s="111"/>
      <c r="D620" s="111"/>
      <c r="E620" s="111"/>
      <c r="F620" s="111"/>
      <c r="G620" s="111"/>
      <c r="H620" s="111"/>
      <c r="I620" s="111"/>
      <c r="K620" s="111"/>
      <c r="L620" s="111"/>
    </row>
    <row r="621" spans="2:12" ht="12.75">
      <c r="B621" s="111"/>
      <c r="C621" s="111"/>
      <c r="D621" s="111"/>
      <c r="E621" s="111"/>
      <c r="F621" s="111"/>
      <c r="G621" s="111"/>
      <c r="H621" s="111"/>
      <c r="I621" s="111"/>
      <c r="K621" s="111"/>
      <c r="L621" s="111"/>
    </row>
    <row r="622" spans="2:12" ht="12.75">
      <c r="B622" s="111"/>
      <c r="C622" s="111"/>
      <c r="D622" s="111"/>
      <c r="E622" s="111"/>
      <c r="F622" s="111"/>
      <c r="G622" s="111"/>
      <c r="H622" s="111"/>
      <c r="I622" s="111"/>
      <c r="K622" s="111"/>
      <c r="L622" s="111"/>
    </row>
    <row r="623" spans="2:12" ht="12.75">
      <c r="B623" s="111"/>
      <c r="C623" s="111"/>
      <c r="D623" s="111"/>
      <c r="E623" s="111"/>
      <c r="F623" s="111"/>
      <c r="G623" s="111"/>
      <c r="H623" s="111"/>
      <c r="I623" s="111"/>
      <c r="K623" s="111"/>
      <c r="L623" s="111"/>
    </row>
    <row r="624" spans="2:12" ht="12.75">
      <c r="B624" s="111"/>
      <c r="C624" s="111"/>
      <c r="D624" s="111"/>
      <c r="E624" s="111"/>
      <c r="F624" s="111"/>
      <c r="G624" s="111"/>
      <c r="H624" s="111"/>
      <c r="I624" s="111"/>
      <c r="K624" s="111"/>
      <c r="L624" s="111"/>
    </row>
    <row r="625" spans="2:12" ht="12.75">
      <c r="B625" s="111"/>
      <c r="C625" s="111"/>
      <c r="D625" s="111"/>
      <c r="E625" s="111"/>
      <c r="F625" s="111"/>
      <c r="G625" s="111"/>
      <c r="H625" s="111"/>
      <c r="I625" s="111"/>
      <c r="K625" s="111"/>
      <c r="L625" s="111"/>
    </row>
    <row r="626" spans="2:12" ht="12.75">
      <c r="B626" s="111"/>
      <c r="C626" s="111"/>
      <c r="D626" s="111"/>
      <c r="E626" s="111"/>
      <c r="F626" s="111"/>
      <c r="G626" s="111"/>
      <c r="H626" s="111"/>
      <c r="I626" s="111"/>
      <c r="K626" s="111"/>
      <c r="L626" s="111"/>
    </row>
    <row r="627" spans="2:12" ht="12.75">
      <c r="B627" s="111"/>
      <c r="C627" s="111"/>
      <c r="D627" s="111"/>
      <c r="E627" s="111"/>
      <c r="F627" s="111"/>
      <c r="G627" s="111"/>
      <c r="H627" s="111"/>
      <c r="I627" s="111"/>
      <c r="K627" s="111"/>
      <c r="L627" s="111"/>
    </row>
    <row r="628" spans="2:12" ht="12.75">
      <c r="B628" s="111"/>
      <c r="C628" s="111"/>
      <c r="D628" s="111"/>
      <c r="E628" s="111"/>
      <c r="F628" s="111"/>
      <c r="G628" s="111"/>
      <c r="H628" s="111"/>
      <c r="I628" s="111"/>
      <c r="K628" s="111"/>
      <c r="L628" s="111"/>
    </row>
    <row r="629" spans="2:12" ht="12.75">
      <c r="B629" s="111"/>
      <c r="C629" s="111"/>
      <c r="D629" s="111"/>
      <c r="E629" s="111"/>
      <c r="F629" s="111"/>
      <c r="G629" s="111"/>
      <c r="H629" s="111"/>
      <c r="I629" s="111"/>
      <c r="K629" s="111"/>
      <c r="L629" s="111"/>
    </row>
    <row r="630" spans="2:12" ht="12.75">
      <c r="B630" s="111"/>
      <c r="C630" s="111"/>
      <c r="D630" s="111"/>
      <c r="E630" s="111"/>
      <c r="F630" s="111"/>
      <c r="G630" s="111"/>
      <c r="H630" s="111"/>
      <c r="I630" s="111"/>
      <c r="K630" s="111"/>
      <c r="L630" s="111"/>
    </row>
    <row r="631" spans="2:12" ht="12.75">
      <c r="B631" s="111"/>
      <c r="C631" s="111"/>
      <c r="D631" s="111"/>
      <c r="E631" s="111"/>
      <c r="F631" s="111"/>
      <c r="G631" s="111"/>
      <c r="H631" s="111"/>
      <c r="I631" s="111"/>
      <c r="K631" s="111"/>
      <c r="L631" s="111"/>
    </row>
    <row r="632" spans="2:12" ht="12.75">
      <c r="B632" s="111"/>
      <c r="C632" s="111"/>
      <c r="D632" s="111"/>
      <c r="E632" s="111"/>
      <c r="F632" s="111"/>
      <c r="G632" s="111"/>
      <c r="H632" s="111"/>
      <c r="I632" s="111"/>
      <c r="K632" s="111"/>
      <c r="L632" s="111"/>
    </row>
    <row r="633" spans="2:12" ht="12.75">
      <c r="B633" s="111"/>
      <c r="C633" s="111"/>
      <c r="D633" s="111"/>
      <c r="E633" s="111"/>
      <c r="F633" s="111"/>
      <c r="G633" s="111"/>
      <c r="H633" s="111"/>
      <c r="I633" s="111"/>
      <c r="K633" s="111"/>
      <c r="L633" s="111"/>
    </row>
    <row r="634" spans="2:12" ht="12.75">
      <c r="B634" s="111"/>
      <c r="C634" s="111"/>
      <c r="D634" s="111"/>
      <c r="E634" s="111"/>
      <c r="F634" s="111"/>
      <c r="G634" s="111"/>
      <c r="H634" s="111"/>
      <c r="I634" s="111"/>
      <c r="K634" s="111"/>
      <c r="L634" s="111"/>
    </row>
    <row r="635" spans="2:12" ht="12.75">
      <c r="B635" s="111"/>
      <c r="C635" s="111"/>
      <c r="D635" s="111"/>
      <c r="E635" s="111"/>
      <c r="F635" s="111"/>
      <c r="G635" s="111"/>
      <c r="H635" s="111"/>
      <c r="I635" s="111"/>
      <c r="K635" s="111"/>
      <c r="L635" s="111"/>
    </row>
    <row r="636" spans="2:12" ht="12.75">
      <c r="B636" s="111"/>
      <c r="C636" s="111"/>
      <c r="D636" s="111"/>
      <c r="E636" s="111"/>
      <c r="F636" s="111"/>
      <c r="G636" s="111"/>
      <c r="H636" s="111"/>
      <c r="I636" s="111"/>
      <c r="K636" s="111"/>
      <c r="L636" s="111"/>
    </row>
    <row r="637" spans="2:12" ht="12.75">
      <c r="B637" s="111"/>
      <c r="C637" s="111"/>
      <c r="D637" s="111"/>
      <c r="E637" s="111"/>
      <c r="F637" s="111"/>
      <c r="G637" s="111"/>
      <c r="H637" s="111"/>
      <c r="I637" s="111"/>
      <c r="K637" s="111"/>
      <c r="L637" s="111"/>
    </row>
    <row r="638" spans="2:12" ht="12.75">
      <c r="B638" s="111"/>
      <c r="C638" s="111"/>
      <c r="D638" s="111"/>
      <c r="E638" s="111"/>
      <c r="F638" s="111"/>
      <c r="G638" s="111"/>
      <c r="H638" s="111"/>
      <c r="I638" s="111"/>
      <c r="K638" s="111"/>
      <c r="L638" s="111"/>
    </row>
    <row r="639" spans="2:12" ht="12.75">
      <c r="B639" s="111"/>
      <c r="C639" s="111"/>
      <c r="D639" s="111"/>
      <c r="E639" s="111"/>
      <c r="F639" s="111"/>
      <c r="G639" s="111"/>
      <c r="H639" s="111"/>
      <c r="I639" s="111"/>
      <c r="K639" s="111"/>
      <c r="L639" s="111"/>
    </row>
    <row r="640" spans="2:12" ht="12.75">
      <c r="B640" s="111"/>
      <c r="C640" s="111"/>
      <c r="D640" s="111"/>
      <c r="E640" s="111"/>
      <c r="F640" s="111"/>
      <c r="G640" s="111"/>
      <c r="H640" s="111"/>
      <c r="I640" s="111"/>
      <c r="K640" s="111"/>
      <c r="L640" s="111"/>
    </row>
    <row r="641" spans="2:12" ht="12.75">
      <c r="B641" s="111"/>
      <c r="C641" s="111"/>
      <c r="D641" s="111"/>
      <c r="E641" s="111"/>
      <c r="F641" s="111"/>
      <c r="G641" s="111"/>
      <c r="H641" s="111"/>
      <c r="I641" s="111"/>
      <c r="K641" s="111"/>
      <c r="L641" s="111"/>
    </row>
    <row r="642" spans="2:12" ht="12.75">
      <c r="B642" s="111"/>
      <c r="C642" s="111"/>
      <c r="D642" s="111"/>
      <c r="E642" s="111"/>
      <c r="F642" s="111"/>
      <c r="G642" s="111"/>
      <c r="H642" s="111"/>
      <c r="I642" s="111"/>
      <c r="K642" s="111"/>
      <c r="L642" s="111"/>
    </row>
    <row r="643" spans="2:12" ht="12.75">
      <c r="B643" s="111"/>
      <c r="C643" s="111"/>
      <c r="D643" s="111"/>
      <c r="E643" s="111"/>
      <c r="F643" s="111"/>
      <c r="G643" s="111"/>
      <c r="H643" s="111"/>
      <c r="I643" s="111"/>
      <c r="K643" s="111"/>
      <c r="L643" s="111"/>
    </row>
    <row r="644" spans="2:12" ht="12.75">
      <c r="B644" s="111"/>
      <c r="C644" s="111"/>
      <c r="D644" s="111"/>
      <c r="E644" s="111"/>
      <c r="F644" s="111"/>
      <c r="G644" s="111"/>
      <c r="H644" s="111"/>
      <c r="I644" s="111"/>
      <c r="K644" s="111"/>
      <c r="L644" s="111"/>
    </row>
    <row r="645" spans="2:12" ht="12.75">
      <c r="B645" s="111"/>
      <c r="C645" s="111"/>
      <c r="D645" s="111"/>
      <c r="E645" s="111"/>
      <c r="F645" s="111"/>
      <c r="G645" s="111"/>
      <c r="H645" s="111"/>
      <c r="I645" s="111"/>
      <c r="K645" s="111"/>
      <c r="L645" s="111"/>
    </row>
    <row r="646" spans="2:12" ht="12.75">
      <c r="B646" s="111"/>
      <c r="C646" s="111"/>
      <c r="D646" s="111"/>
      <c r="E646" s="111"/>
      <c r="F646" s="111"/>
      <c r="G646" s="111"/>
      <c r="H646" s="111"/>
      <c r="I646" s="111"/>
      <c r="K646" s="111"/>
      <c r="L646" s="111"/>
    </row>
    <row r="647" spans="2:12" ht="12.75">
      <c r="B647" s="111"/>
      <c r="C647" s="111"/>
      <c r="D647" s="111"/>
      <c r="E647" s="111"/>
      <c r="F647" s="111"/>
      <c r="G647" s="111"/>
      <c r="H647" s="111"/>
      <c r="I647" s="111"/>
      <c r="K647" s="111"/>
      <c r="L647" s="111"/>
    </row>
    <row r="648" spans="2:12" ht="12.75">
      <c r="B648" s="111"/>
      <c r="C648" s="111"/>
      <c r="D648" s="111"/>
      <c r="E648" s="111"/>
      <c r="F648" s="111"/>
      <c r="G648" s="111"/>
      <c r="H648" s="111"/>
      <c r="I648" s="111"/>
      <c r="K648" s="111"/>
      <c r="L648" s="111"/>
    </row>
    <row r="649" spans="2:12" ht="12.75">
      <c r="B649" s="111"/>
      <c r="C649" s="111"/>
      <c r="D649" s="111"/>
      <c r="E649" s="111"/>
      <c r="F649" s="111"/>
      <c r="G649" s="111"/>
      <c r="H649" s="111"/>
      <c r="I649" s="111"/>
      <c r="K649" s="111"/>
      <c r="L649" s="111"/>
    </row>
    <row r="650" spans="2:12" ht="12.75">
      <c r="B650" s="111"/>
      <c r="C650" s="111"/>
      <c r="D650" s="111"/>
      <c r="E650" s="111"/>
      <c r="F650" s="111"/>
      <c r="G650" s="111"/>
      <c r="H650" s="111"/>
      <c r="I650" s="111"/>
      <c r="K650" s="111"/>
      <c r="L650" s="111"/>
    </row>
    <row r="651" spans="2:12" ht="12.75">
      <c r="B651" s="111"/>
      <c r="C651" s="111"/>
      <c r="D651" s="111"/>
      <c r="E651" s="111"/>
      <c r="F651" s="111"/>
      <c r="G651" s="111"/>
      <c r="H651" s="111"/>
      <c r="I651" s="111"/>
      <c r="K651" s="111"/>
      <c r="L651" s="111"/>
    </row>
    <row r="652" spans="2:12" ht="12.75">
      <c r="B652" s="111"/>
      <c r="C652" s="111"/>
      <c r="D652" s="111"/>
      <c r="E652" s="111"/>
      <c r="F652" s="111"/>
      <c r="G652" s="111"/>
      <c r="H652" s="111"/>
      <c r="I652" s="111"/>
      <c r="K652" s="111"/>
      <c r="L652" s="111"/>
    </row>
    <row r="653" spans="2:12" ht="12.75">
      <c r="B653" s="111"/>
      <c r="C653" s="111"/>
      <c r="D653" s="111"/>
      <c r="E653" s="111"/>
      <c r="F653" s="111"/>
      <c r="G653" s="111"/>
      <c r="H653" s="111"/>
      <c r="I653" s="111"/>
      <c r="K653" s="111"/>
      <c r="L653" s="111"/>
    </row>
    <row r="654" spans="2:12" ht="12.75">
      <c r="B654" s="111"/>
      <c r="C654" s="111"/>
      <c r="D654" s="111"/>
      <c r="E654" s="111"/>
      <c r="F654" s="111"/>
      <c r="G654" s="111"/>
      <c r="H654" s="111"/>
      <c r="I654" s="111"/>
      <c r="K654" s="111"/>
      <c r="L654" s="111"/>
    </row>
    <row r="655" spans="2:12" ht="12.75">
      <c r="B655" s="111"/>
      <c r="C655" s="111"/>
      <c r="D655" s="111"/>
      <c r="E655" s="111"/>
      <c r="F655" s="111"/>
      <c r="G655" s="111"/>
      <c r="H655" s="111"/>
      <c r="I655" s="111"/>
      <c r="K655" s="111"/>
      <c r="L655" s="111"/>
    </row>
    <row r="656" spans="2:12" ht="12.75">
      <c r="B656" s="111"/>
      <c r="C656" s="111"/>
      <c r="D656" s="111"/>
      <c r="E656" s="111"/>
      <c r="F656" s="111"/>
      <c r="G656" s="111"/>
      <c r="H656" s="111"/>
      <c r="I656" s="111"/>
      <c r="K656" s="111"/>
      <c r="L656" s="111"/>
    </row>
    <row r="657" spans="2:12" ht="12.75">
      <c r="B657" s="111"/>
      <c r="C657" s="111"/>
      <c r="D657" s="111"/>
      <c r="E657" s="111"/>
      <c r="F657" s="111"/>
      <c r="G657" s="111"/>
      <c r="H657" s="111"/>
      <c r="I657" s="111"/>
      <c r="K657" s="111"/>
      <c r="L657" s="111"/>
    </row>
    <row r="658" spans="2:12" ht="12.75">
      <c r="B658" s="111"/>
      <c r="C658" s="111"/>
      <c r="D658" s="111"/>
      <c r="E658" s="111"/>
      <c r="F658" s="111"/>
      <c r="G658" s="111"/>
      <c r="H658" s="111"/>
      <c r="I658" s="111"/>
      <c r="K658" s="111"/>
      <c r="L658" s="111"/>
    </row>
    <row r="659" spans="2:12" ht="12.75">
      <c r="B659" s="111"/>
      <c r="C659" s="111"/>
      <c r="D659" s="111"/>
      <c r="E659" s="111"/>
      <c r="F659" s="111"/>
      <c r="G659" s="111"/>
      <c r="H659" s="111"/>
      <c r="I659" s="111"/>
      <c r="K659" s="111"/>
      <c r="L659" s="111"/>
    </row>
    <row r="660" spans="2:12" ht="12.75">
      <c r="B660" s="111"/>
      <c r="C660" s="111"/>
      <c r="D660" s="111"/>
      <c r="E660" s="111"/>
      <c r="F660" s="111"/>
      <c r="G660" s="111"/>
      <c r="H660" s="111"/>
      <c r="I660" s="111"/>
      <c r="K660" s="111"/>
      <c r="L660" s="111"/>
    </row>
    <row r="661" spans="2:12" ht="12.75">
      <c r="B661" s="111"/>
      <c r="C661" s="111"/>
      <c r="D661" s="111"/>
      <c r="E661" s="111"/>
      <c r="F661" s="111"/>
      <c r="G661" s="111"/>
      <c r="H661" s="111"/>
      <c r="I661" s="111"/>
      <c r="K661" s="111"/>
      <c r="L661" s="111"/>
    </row>
    <row r="662" spans="2:12" ht="12.75">
      <c r="B662" s="111"/>
      <c r="C662" s="111"/>
      <c r="D662" s="111"/>
      <c r="E662" s="111"/>
      <c r="F662" s="111"/>
      <c r="G662" s="111"/>
      <c r="H662" s="111"/>
      <c r="I662" s="111"/>
      <c r="K662" s="111"/>
      <c r="L662" s="111"/>
    </row>
    <row r="663" spans="2:12" ht="12.75">
      <c r="B663" s="111"/>
      <c r="C663" s="111"/>
      <c r="D663" s="111"/>
      <c r="E663" s="111"/>
      <c r="F663" s="111"/>
      <c r="G663" s="111"/>
      <c r="H663" s="111"/>
      <c r="I663" s="111"/>
      <c r="K663" s="111"/>
      <c r="L663" s="111"/>
    </row>
    <row r="664" spans="2:12" ht="12.75">
      <c r="B664" s="111"/>
      <c r="C664" s="111"/>
      <c r="D664" s="111"/>
      <c r="E664" s="111"/>
      <c r="F664" s="111"/>
      <c r="G664" s="111"/>
      <c r="H664" s="111"/>
      <c r="I664" s="111"/>
      <c r="K664" s="111"/>
      <c r="L664" s="111"/>
    </row>
    <row r="665" spans="2:12" ht="12.75">
      <c r="B665" s="111"/>
      <c r="C665" s="111"/>
      <c r="D665" s="111"/>
      <c r="E665" s="111"/>
      <c r="F665" s="111"/>
      <c r="G665" s="111"/>
      <c r="H665" s="111"/>
      <c r="I665" s="111"/>
      <c r="K665" s="111"/>
      <c r="L665" s="111"/>
    </row>
    <row r="666" spans="2:12" ht="12.75">
      <c r="B666" s="111"/>
      <c r="C666" s="111"/>
      <c r="D666" s="111"/>
      <c r="E666" s="111"/>
      <c r="F666" s="111"/>
      <c r="G666" s="111"/>
      <c r="H666" s="111"/>
      <c r="I666" s="111"/>
      <c r="K666" s="111"/>
      <c r="L666" s="111"/>
    </row>
    <row r="667" spans="2:12" ht="12.75">
      <c r="B667" s="111"/>
      <c r="C667" s="111"/>
      <c r="D667" s="111"/>
      <c r="E667" s="111"/>
      <c r="F667" s="111"/>
      <c r="G667" s="111"/>
      <c r="H667" s="111"/>
      <c r="I667" s="111"/>
      <c r="K667" s="111"/>
      <c r="L667" s="111"/>
    </row>
    <row r="668" spans="2:12" ht="12.75">
      <c r="B668" s="111"/>
      <c r="C668" s="111"/>
      <c r="D668" s="111"/>
      <c r="E668" s="111"/>
      <c r="F668" s="111"/>
      <c r="G668" s="111"/>
      <c r="H668" s="111"/>
      <c r="I668" s="111"/>
      <c r="K668" s="111"/>
      <c r="L668" s="111"/>
    </row>
    <row r="669" spans="2:12" ht="12.75">
      <c r="B669" s="111"/>
      <c r="C669" s="111"/>
      <c r="D669" s="111"/>
      <c r="E669" s="111"/>
      <c r="F669" s="111"/>
      <c r="G669" s="111"/>
      <c r="H669" s="111"/>
      <c r="I669" s="111"/>
      <c r="K669" s="111"/>
      <c r="L669" s="111"/>
    </row>
    <row r="670" spans="2:12" ht="12.75">
      <c r="B670" s="111"/>
      <c r="C670" s="111"/>
      <c r="D670" s="111"/>
      <c r="E670" s="111"/>
      <c r="F670" s="111"/>
      <c r="G670" s="111"/>
      <c r="H670" s="111"/>
      <c r="I670" s="111"/>
      <c r="K670" s="111"/>
      <c r="L670" s="111"/>
    </row>
    <row r="671" spans="2:12" ht="12.75">
      <c r="B671" s="111"/>
      <c r="C671" s="111"/>
      <c r="D671" s="111"/>
      <c r="E671" s="111"/>
      <c r="F671" s="111"/>
      <c r="G671" s="111"/>
      <c r="H671" s="111"/>
      <c r="I671" s="111"/>
      <c r="K671" s="111"/>
      <c r="L671" s="111"/>
    </row>
    <row r="672" spans="2:12" ht="12.75">
      <c r="B672" s="111"/>
      <c r="C672" s="111"/>
      <c r="D672" s="111"/>
      <c r="E672" s="111"/>
      <c r="F672" s="111"/>
      <c r="G672" s="111"/>
      <c r="H672" s="111"/>
      <c r="I672" s="111"/>
      <c r="K672" s="111"/>
      <c r="L672" s="111"/>
    </row>
    <row r="673" spans="2:12" ht="12.75">
      <c r="B673" s="111"/>
      <c r="C673" s="111"/>
      <c r="D673" s="111"/>
      <c r="E673" s="111"/>
      <c r="F673" s="111"/>
      <c r="G673" s="111"/>
      <c r="H673" s="111"/>
      <c r="I673" s="111"/>
      <c r="K673" s="111"/>
      <c r="L673" s="111"/>
    </row>
    <row r="674" spans="2:12" ht="12.75">
      <c r="B674" s="111"/>
      <c r="C674" s="111"/>
      <c r="D674" s="111"/>
      <c r="E674" s="111"/>
      <c r="F674" s="111"/>
      <c r="G674" s="111"/>
      <c r="H674" s="111"/>
      <c r="I674" s="111"/>
      <c r="K674" s="111"/>
      <c r="L674" s="111"/>
    </row>
    <row r="675" spans="2:12" ht="12.75">
      <c r="B675" s="111"/>
      <c r="C675" s="111"/>
      <c r="D675" s="111"/>
      <c r="E675" s="111"/>
      <c r="F675" s="111"/>
      <c r="G675" s="111"/>
      <c r="H675" s="111"/>
      <c r="I675" s="111"/>
      <c r="K675" s="111"/>
      <c r="L675" s="111"/>
    </row>
    <row r="676" spans="2:12" ht="12.75">
      <c r="B676" s="111"/>
      <c r="C676" s="111"/>
      <c r="D676" s="111"/>
      <c r="E676" s="111"/>
      <c r="F676" s="111"/>
      <c r="G676" s="111"/>
      <c r="H676" s="111"/>
      <c r="I676" s="111"/>
      <c r="K676" s="111"/>
      <c r="L676" s="111"/>
    </row>
    <row r="677" spans="2:12" ht="12.75">
      <c r="B677" s="111"/>
      <c r="C677" s="111"/>
      <c r="D677" s="111"/>
      <c r="E677" s="111"/>
      <c r="F677" s="111"/>
      <c r="G677" s="111"/>
      <c r="H677" s="111"/>
      <c r="I677" s="111"/>
      <c r="K677" s="111"/>
      <c r="L677" s="111"/>
    </row>
    <row r="678" spans="2:12" ht="12.75">
      <c r="B678" s="111"/>
      <c r="C678" s="111"/>
      <c r="D678" s="111"/>
      <c r="E678" s="111"/>
      <c r="F678" s="111"/>
      <c r="G678" s="111"/>
      <c r="H678" s="111"/>
      <c r="I678" s="111"/>
      <c r="K678" s="111"/>
      <c r="L678" s="111"/>
    </row>
    <row r="679" spans="2:12" ht="12.75">
      <c r="B679" s="111"/>
      <c r="C679" s="111"/>
      <c r="D679" s="111"/>
      <c r="E679" s="111"/>
      <c r="F679" s="111"/>
      <c r="G679" s="111"/>
      <c r="H679" s="111"/>
      <c r="I679" s="111"/>
      <c r="K679" s="111"/>
      <c r="L679" s="111"/>
    </row>
    <row r="680" spans="2:12" ht="12.75">
      <c r="B680" s="111"/>
      <c r="C680" s="111"/>
      <c r="D680" s="111"/>
      <c r="E680" s="111"/>
      <c r="F680" s="111"/>
      <c r="G680" s="111"/>
      <c r="H680" s="111"/>
      <c r="I680" s="111"/>
      <c r="K680" s="111"/>
      <c r="L680" s="111"/>
    </row>
    <row r="681" spans="2:12" ht="12.75">
      <c r="B681" s="111"/>
      <c r="C681" s="111"/>
      <c r="D681" s="111"/>
      <c r="E681" s="111"/>
      <c r="F681" s="111"/>
      <c r="G681" s="111"/>
      <c r="H681" s="111"/>
      <c r="I681" s="111"/>
      <c r="K681" s="111"/>
      <c r="L681" s="111"/>
    </row>
    <row r="682" spans="2:12" ht="12.75">
      <c r="B682" s="111"/>
      <c r="C682" s="111"/>
      <c r="D682" s="111"/>
      <c r="E682" s="111"/>
      <c r="F682" s="111"/>
      <c r="G682" s="111"/>
      <c r="H682" s="111"/>
      <c r="I682" s="111"/>
      <c r="K682" s="111"/>
      <c r="L682" s="111"/>
    </row>
    <row r="683" spans="2:12" ht="12.75">
      <c r="B683" s="111"/>
      <c r="C683" s="111"/>
      <c r="D683" s="111"/>
      <c r="E683" s="111"/>
      <c r="F683" s="111"/>
      <c r="G683" s="111"/>
      <c r="H683" s="111"/>
      <c r="I683" s="111"/>
      <c r="K683" s="111"/>
      <c r="L683" s="111"/>
    </row>
    <row r="684" spans="2:12" ht="12.75">
      <c r="B684" s="111"/>
      <c r="C684" s="111"/>
      <c r="D684" s="111"/>
      <c r="E684" s="111"/>
      <c r="F684" s="111"/>
      <c r="G684" s="111"/>
      <c r="H684" s="111"/>
      <c r="I684" s="111"/>
      <c r="K684" s="111"/>
      <c r="L684" s="111"/>
    </row>
    <row r="685" spans="2:12" ht="12.75">
      <c r="B685" s="111"/>
      <c r="C685" s="111"/>
      <c r="D685" s="111"/>
      <c r="E685" s="111"/>
      <c r="F685" s="111"/>
      <c r="G685" s="111"/>
      <c r="H685" s="111"/>
      <c r="I685" s="111"/>
      <c r="K685" s="111"/>
      <c r="L685" s="111"/>
    </row>
    <row r="686" spans="2:12" ht="12.75">
      <c r="B686" s="111"/>
      <c r="C686" s="111"/>
      <c r="D686" s="111"/>
      <c r="E686" s="111"/>
      <c r="F686" s="111"/>
      <c r="G686" s="111"/>
      <c r="H686" s="111"/>
      <c r="I686" s="111"/>
      <c r="K686" s="111"/>
      <c r="L686" s="111"/>
    </row>
    <row r="687" spans="2:12" ht="12.75">
      <c r="B687" s="111"/>
      <c r="C687" s="111"/>
      <c r="D687" s="111"/>
      <c r="E687" s="111"/>
      <c r="F687" s="111"/>
      <c r="G687" s="111"/>
      <c r="H687" s="111"/>
      <c r="I687" s="111"/>
      <c r="K687" s="111"/>
      <c r="L687" s="111"/>
    </row>
    <row r="688" spans="2:12" ht="12.75">
      <c r="B688" s="111"/>
      <c r="C688" s="111"/>
      <c r="D688" s="111"/>
      <c r="E688" s="111"/>
      <c r="F688" s="111"/>
      <c r="G688" s="111"/>
      <c r="H688" s="111"/>
      <c r="I688" s="111"/>
      <c r="K688" s="111"/>
      <c r="L688" s="111"/>
    </row>
    <row r="689" spans="2:12" ht="12.75">
      <c r="B689" s="111"/>
      <c r="C689" s="111"/>
      <c r="D689" s="111"/>
      <c r="E689" s="111"/>
      <c r="F689" s="111"/>
      <c r="G689" s="111"/>
      <c r="H689" s="111"/>
      <c r="I689" s="111"/>
      <c r="K689" s="111"/>
      <c r="L689" s="111"/>
    </row>
    <row r="690" spans="2:12" ht="12.75">
      <c r="B690" s="111"/>
      <c r="C690" s="111"/>
      <c r="D690" s="111"/>
      <c r="E690" s="111"/>
      <c r="F690" s="111"/>
      <c r="G690" s="111"/>
      <c r="H690" s="111"/>
      <c r="I690" s="111"/>
      <c r="K690" s="111"/>
      <c r="L690" s="111"/>
    </row>
    <row r="691" spans="2:12" ht="12.75">
      <c r="B691" s="111"/>
      <c r="C691" s="111"/>
      <c r="D691" s="111"/>
      <c r="E691" s="111"/>
      <c r="F691" s="111"/>
      <c r="G691" s="111"/>
      <c r="H691" s="111"/>
      <c r="I691" s="111"/>
      <c r="K691" s="111"/>
      <c r="L691" s="111"/>
    </row>
    <row r="692" spans="2:12" ht="12.75">
      <c r="B692" s="111"/>
      <c r="C692" s="111"/>
      <c r="D692" s="111"/>
      <c r="E692" s="111"/>
      <c r="F692" s="111"/>
      <c r="G692" s="111"/>
      <c r="H692" s="111"/>
      <c r="I692" s="111"/>
      <c r="K692" s="111"/>
      <c r="L692" s="111"/>
    </row>
    <row r="693" spans="2:12" ht="12.75">
      <c r="B693" s="111"/>
      <c r="C693" s="111"/>
      <c r="D693" s="111"/>
      <c r="E693" s="111"/>
      <c r="F693" s="111"/>
      <c r="G693" s="111"/>
      <c r="H693" s="111"/>
      <c r="I693" s="111"/>
      <c r="K693" s="111"/>
      <c r="L693" s="111"/>
    </row>
    <row r="694" spans="2:12" ht="12.75">
      <c r="B694" s="111"/>
      <c r="C694" s="111"/>
      <c r="D694" s="111"/>
      <c r="E694" s="111"/>
      <c r="F694" s="111"/>
      <c r="G694" s="111"/>
      <c r="H694" s="111"/>
      <c r="I694" s="111"/>
      <c r="K694" s="111"/>
      <c r="L694" s="111"/>
    </row>
    <row r="695" spans="2:12" ht="12.75">
      <c r="B695" s="111"/>
      <c r="C695" s="111"/>
      <c r="D695" s="111"/>
      <c r="E695" s="111"/>
      <c r="F695" s="111"/>
      <c r="G695" s="111"/>
      <c r="H695" s="111"/>
      <c r="I695" s="111"/>
      <c r="K695" s="111"/>
      <c r="L695" s="111"/>
    </row>
    <row r="696" spans="2:12" ht="12.75">
      <c r="B696" s="111"/>
      <c r="C696" s="111"/>
      <c r="D696" s="111"/>
      <c r="E696" s="111"/>
      <c r="F696" s="111"/>
      <c r="G696" s="111"/>
      <c r="H696" s="111"/>
      <c r="I696" s="111"/>
      <c r="K696" s="111"/>
      <c r="L696" s="111"/>
    </row>
    <row r="697" spans="2:12" ht="12.75">
      <c r="B697" s="111"/>
      <c r="C697" s="111"/>
      <c r="D697" s="111"/>
      <c r="E697" s="111"/>
      <c r="F697" s="111"/>
      <c r="G697" s="111"/>
      <c r="H697" s="111"/>
      <c r="I697" s="111"/>
      <c r="K697" s="111"/>
      <c r="L697" s="111"/>
    </row>
    <row r="698" spans="2:12" ht="12.75">
      <c r="B698" s="111"/>
      <c r="C698" s="111"/>
      <c r="D698" s="111"/>
      <c r="E698" s="111"/>
      <c r="F698" s="111"/>
      <c r="G698" s="111"/>
      <c r="H698" s="111"/>
      <c r="I698" s="111"/>
      <c r="K698" s="111"/>
      <c r="L698" s="111"/>
    </row>
    <row r="699" spans="2:12" ht="12.75">
      <c r="B699" s="111"/>
      <c r="C699" s="111"/>
      <c r="D699" s="111"/>
      <c r="E699" s="111"/>
      <c r="F699" s="111"/>
      <c r="G699" s="111"/>
      <c r="H699" s="111"/>
      <c r="I699" s="111"/>
      <c r="K699" s="111"/>
      <c r="L699" s="111"/>
    </row>
    <row r="700" spans="2:12" ht="12.75">
      <c r="B700" s="111"/>
      <c r="C700" s="111"/>
      <c r="D700" s="111"/>
      <c r="E700" s="111"/>
      <c r="F700" s="111"/>
      <c r="G700" s="111"/>
      <c r="H700" s="111"/>
      <c r="I700" s="111"/>
      <c r="K700" s="111"/>
      <c r="L700" s="111"/>
    </row>
    <row r="701" spans="2:12" ht="12.75">
      <c r="B701" s="111"/>
      <c r="C701" s="111"/>
      <c r="D701" s="111"/>
      <c r="E701" s="111"/>
      <c r="F701" s="111"/>
      <c r="G701" s="111"/>
      <c r="H701" s="111"/>
      <c r="I701" s="111"/>
      <c r="K701" s="111"/>
      <c r="L701" s="111"/>
    </row>
    <row r="702" spans="2:12" ht="12.75">
      <c r="B702" s="111"/>
      <c r="C702" s="111"/>
      <c r="D702" s="111"/>
      <c r="E702" s="111"/>
      <c r="F702" s="111"/>
      <c r="G702" s="111"/>
      <c r="H702" s="111"/>
      <c r="I702" s="111"/>
      <c r="K702" s="111"/>
      <c r="L702" s="111"/>
    </row>
    <row r="703" spans="2:12" ht="12.75">
      <c r="B703" s="111"/>
      <c r="C703" s="111"/>
      <c r="D703" s="111"/>
      <c r="E703" s="111"/>
      <c r="F703" s="111"/>
      <c r="G703" s="111"/>
      <c r="H703" s="111"/>
      <c r="I703" s="111"/>
      <c r="K703" s="111"/>
      <c r="L703" s="111"/>
    </row>
    <row r="704" spans="2:12" ht="12.75">
      <c r="B704" s="111"/>
      <c r="C704" s="111"/>
      <c r="D704" s="111"/>
      <c r="E704" s="111"/>
      <c r="F704" s="111"/>
      <c r="G704" s="111"/>
      <c r="H704" s="111"/>
      <c r="I704" s="111"/>
      <c r="K704" s="111"/>
      <c r="L704" s="111"/>
    </row>
    <row r="705" spans="2:12" ht="12.75">
      <c r="B705" s="111"/>
      <c r="C705" s="111"/>
      <c r="D705" s="111"/>
      <c r="E705" s="111"/>
      <c r="F705" s="111"/>
      <c r="G705" s="111"/>
      <c r="H705" s="111"/>
      <c r="I705" s="111"/>
      <c r="K705" s="111"/>
      <c r="L705" s="111"/>
    </row>
    <row r="706" spans="2:12" ht="12.75">
      <c r="B706" s="111"/>
      <c r="C706" s="111"/>
      <c r="D706" s="111"/>
      <c r="E706" s="111"/>
      <c r="F706" s="111"/>
      <c r="G706" s="111"/>
      <c r="H706" s="111"/>
      <c r="I706" s="111"/>
      <c r="K706" s="111"/>
      <c r="L706" s="111"/>
    </row>
    <row r="707" spans="2:12" ht="12.75">
      <c r="B707" s="111"/>
      <c r="C707" s="111"/>
      <c r="D707" s="111"/>
      <c r="E707" s="111"/>
      <c r="F707" s="111"/>
      <c r="G707" s="111"/>
      <c r="H707" s="111"/>
      <c r="I707" s="111"/>
      <c r="K707" s="111"/>
      <c r="L707" s="111"/>
    </row>
    <row r="708" spans="2:12" ht="12.75">
      <c r="B708" s="111"/>
      <c r="C708" s="111"/>
      <c r="D708" s="111"/>
      <c r="E708" s="111"/>
      <c r="F708" s="111"/>
      <c r="G708" s="111"/>
      <c r="H708" s="111"/>
      <c r="I708" s="111"/>
      <c r="K708" s="111"/>
      <c r="L708" s="111"/>
    </row>
    <row r="709" spans="2:12" ht="12.75">
      <c r="B709" s="111"/>
      <c r="C709" s="111"/>
      <c r="D709" s="111"/>
      <c r="E709" s="111"/>
      <c r="F709" s="111"/>
      <c r="G709" s="111"/>
      <c r="H709" s="111"/>
      <c r="I709" s="111"/>
      <c r="K709" s="111"/>
      <c r="L709" s="111"/>
    </row>
    <row r="710" spans="2:12" ht="12.75">
      <c r="B710" s="111"/>
      <c r="C710" s="111"/>
      <c r="D710" s="111"/>
      <c r="E710" s="111"/>
      <c r="F710" s="111"/>
      <c r="G710" s="111"/>
      <c r="H710" s="111"/>
      <c r="I710" s="111"/>
      <c r="K710" s="111"/>
      <c r="L710" s="111"/>
    </row>
    <row r="711" spans="2:12" ht="12.75">
      <c r="B711" s="111"/>
      <c r="C711" s="111"/>
      <c r="D711" s="111"/>
      <c r="E711" s="111"/>
      <c r="F711" s="111"/>
      <c r="G711" s="111"/>
      <c r="H711" s="111"/>
      <c r="I711" s="111"/>
      <c r="K711" s="111"/>
      <c r="L711" s="111"/>
    </row>
    <row r="712" spans="2:12" ht="12.75">
      <c r="B712" s="111"/>
      <c r="C712" s="111"/>
      <c r="D712" s="111"/>
      <c r="E712" s="111"/>
      <c r="F712" s="111"/>
      <c r="G712" s="111"/>
      <c r="H712" s="111"/>
      <c r="I712" s="111"/>
      <c r="K712" s="111"/>
      <c r="L712" s="111"/>
    </row>
    <row r="713" spans="2:12" ht="12.75">
      <c r="B713" s="111"/>
      <c r="C713" s="111"/>
      <c r="D713" s="111"/>
      <c r="E713" s="111"/>
      <c r="F713" s="111"/>
      <c r="G713" s="111"/>
      <c r="H713" s="111"/>
      <c r="I713" s="111"/>
      <c r="K713" s="111"/>
      <c r="L713" s="111"/>
    </row>
    <row r="714" spans="2:12" ht="12.75">
      <c r="B714" s="111"/>
      <c r="C714" s="111"/>
      <c r="D714" s="111"/>
      <c r="E714" s="111"/>
      <c r="F714" s="111"/>
      <c r="G714" s="111"/>
      <c r="H714" s="111"/>
      <c r="I714" s="111"/>
      <c r="K714" s="111"/>
      <c r="L714" s="111"/>
    </row>
    <row r="715" spans="2:12" ht="12.75">
      <c r="B715" s="111"/>
      <c r="C715" s="111"/>
      <c r="D715" s="111"/>
      <c r="E715" s="111"/>
      <c r="F715" s="111"/>
      <c r="G715" s="111"/>
      <c r="H715" s="111"/>
      <c r="I715" s="111"/>
      <c r="K715" s="111"/>
      <c r="L715" s="111"/>
    </row>
    <row r="716" spans="2:12" ht="12.75">
      <c r="B716" s="111"/>
      <c r="C716" s="111"/>
      <c r="D716" s="111"/>
      <c r="E716" s="111"/>
      <c r="F716" s="111"/>
      <c r="G716" s="111"/>
      <c r="H716" s="111"/>
      <c r="I716" s="111"/>
      <c r="K716" s="111"/>
      <c r="L716" s="111"/>
    </row>
    <row r="717" spans="2:12" ht="12.75">
      <c r="B717" s="111"/>
      <c r="C717" s="111"/>
      <c r="D717" s="111"/>
      <c r="E717" s="111"/>
      <c r="F717" s="111"/>
      <c r="G717" s="111"/>
      <c r="H717" s="111"/>
      <c r="I717" s="111"/>
      <c r="K717" s="111"/>
      <c r="L717" s="111"/>
    </row>
    <row r="718" spans="2:12" ht="12.75">
      <c r="B718" s="111"/>
      <c r="C718" s="111"/>
      <c r="D718" s="111"/>
      <c r="E718" s="111"/>
      <c r="F718" s="111"/>
      <c r="G718" s="111"/>
      <c r="H718" s="111"/>
      <c r="I718" s="111"/>
      <c r="K718" s="111"/>
      <c r="L718" s="111"/>
    </row>
    <row r="719" spans="2:12" ht="12.75">
      <c r="B719" s="111"/>
      <c r="C719" s="111"/>
      <c r="D719" s="111"/>
      <c r="E719" s="111"/>
      <c r="F719" s="111"/>
      <c r="G719" s="111"/>
      <c r="H719" s="111"/>
      <c r="I719" s="111"/>
      <c r="K719" s="111"/>
      <c r="L719" s="111"/>
    </row>
    <row r="720" spans="2:12" ht="12.75">
      <c r="B720" s="111"/>
      <c r="C720" s="111"/>
      <c r="D720" s="111"/>
      <c r="E720" s="111"/>
      <c r="F720" s="111"/>
      <c r="G720" s="111"/>
      <c r="H720" s="111"/>
      <c r="I720" s="111"/>
      <c r="K720" s="111"/>
      <c r="L720" s="111"/>
    </row>
    <row r="721" spans="2:12" ht="12.75">
      <c r="B721" s="111"/>
      <c r="C721" s="111"/>
      <c r="D721" s="111"/>
      <c r="E721" s="111"/>
      <c r="F721" s="111"/>
      <c r="G721" s="111"/>
      <c r="H721" s="111"/>
      <c r="I721" s="111"/>
      <c r="K721" s="111"/>
      <c r="L721" s="111"/>
    </row>
    <row r="722" spans="2:12" ht="12.75">
      <c r="B722" s="111"/>
      <c r="C722" s="111"/>
      <c r="D722" s="111"/>
      <c r="E722" s="111"/>
      <c r="F722" s="111"/>
      <c r="G722" s="111"/>
      <c r="H722" s="111"/>
      <c r="I722" s="111"/>
      <c r="K722" s="111"/>
      <c r="L722" s="111"/>
    </row>
    <row r="723" spans="2:12" ht="12.75">
      <c r="B723" s="111"/>
      <c r="C723" s="111"/>
      <c r="D723" s="111"/>
      <c r="E723" s="111"/>
      <c r="F723" s="111"/>
      <c r="G723" s="111"/>
      <c r="H723" s="111"/>
      <c r="I723" s="111"/>
      <c r="K723" s="111"/>
      <c r="L723" s="111"/>
    </row>
    <row r="724" spans="2:12" ht="12.75">
      <c r="B724" s="111"/>
      <c r="C724" s="111"/>
      <c r="D724" s="111"/>
      <c r="E724" s="111"/>
      <c r="F724" s="111"/>
      <c r="G724" s="111"/>
      <c r="H724" s="111"/>
      <c r="I724" s="111"/>
      <c r="K724" s="111"/>
      <c r="L724" s="111"/>
    </row>
    <row r="725" spans="2:12" ht="12.75">
      <c r="B725" s="111"/>
      <c r="C725" s="111"/>
      <c r="D725" s="111"/>
      <c r="E725" s="111"/>
      <c r="F725" s="111"/>
      <c r="G725" s="111"/>
      <c r="H725" s="111"/>
      <c r="I725" s="111"/>
      <c r="K725" s="111"/>
      <c r="L725" s="111"/>
    </row>
    <row r="726" spans="2:12" ht="12.75">
      <c r="B726" s="111"/>
      <c r="C726" s="111"/>
      <c r="D726" s="111"/>
      <c r="E726" s="111"/>
      <c r="F726" s="111"/>
      <c r="G726" s="111"/>
      <c r="H726" s="111"/>
      <c r="I726" s="111"/>
      <c r="K726" s="111"/>
      <c r="L726" s="111"/>
    </row>
    <row r="727" spans="2:12" ht="12.75">
      <c r="B727" s="111"/>
      <c r="C727" s="111"/>
      <c r="D727" s="111"/>
      <c r="E727" s="111"/>
      <c r="F727" s="111"/>
      <c r="G727" s="111"/>
      <c r="H727" s="111"/>
      <c r="I727" s="111"/>
      <c r="K727" s="111"/>
      <c r="L727" s="111"/>
    </row>
    <row r="728" spans="2:12" ht="12.75">
      <c r="B728" s="111"/>
      <c r="C728" s="111"/>
      <c r="D728" s="111"/>
      <c r="E728" s="111"/>
      <c r="F728" s="111"/>
      <c r="G728" s="111"/>
      <c r="H728" s="111"/>
      <c r="I728" s="111"/>
      <c r="K728" s="111"/>
      <c r="L728" s="111"/>
    </row>
    <row r="729" spans="2:12" ht="12.75">
      <c r="B729" s="111"/>
      <c r="C729" s="111"/>
      <c r="D729" s="111"/>
      <c r="E729" s="111"/>
      <c r="F729" s="111"/>
      <c r="G729" s="111"/>
      <c r="H729" s="111"/>
      <c r="I729" s="111"/>
      <c r="K729" s="111"/>
      <c r="L729" s="111"/>
    </row>
    <row r="730" spans="2:12" ht="12.75">
      <c r="B730" s="111"/>
      <c r="C730" s="111"/>
      <c r="D730" s="111"/>
      <c r="E730" s="111"/>
      <c r="F730" s="111"/>
      <c r="G730" s="111"/>
      <c r="H730" s="111"/>
      <c r="I730" s="111"/>
      <c r="K730" s="111"/>
      <c r="L730" s="111"/>
    </row>
    <row r="731" spans="2:12" ht="12.75">
      <c r="B731" s="111"/>
      <c r="C731" s="111"/>
      <c r="D731" s="111"/>
      <c r="E731" s="111"/>
      <c r="F731" s="111"/>
      <c r="G731" s="111"/>
      <c r="H731" s="111"/>
      <c r="I731" s="111"/>
      <c r="K731" s="111"/>
      <c r="L731" s="111"/>
    </row>
    <row r="732" spans="2:12" ht="12.75">
      <c r="B732" s="111"/>
      <c r="C732" s="111"/>
      <c r="D732" s="111"/>
      <c r="E732" s="111"/>
      <c r="F732" s="111"/>
      <c r="G732" s="111"/>
      <c r="H732" s="111"/>
      <c r="I732" s="111"/>
      <c r="K732" s="111"/>
      <c r="L732" s="111"/>
    </row>
    <row r="733" spans="2:12" ht="12.75">
      <c r="B733" s="111"/>
      <c r="C733" s="111"/>
      <c r="D733" s="111"/>
      <c r="E733" s="111"/>
      <c r="F733" s="111"/>
      <c r="G733" s="111"/>
      <c r="H733" s="111"/>
      <c r="I733" s="111"/>
      <c r="K733" s="111"/>
      <c r="L733" s="111"/>
    </row>
    <row r="734" spans="2:12" ht="12.75">
      <c r="B734" s="111"/>
      <c r="C734" s="111"/>
      <c r="D734" s="111"/>
      <c r="E734" s="111"/>
      <c r="F734" s="111"/>
      <c r="G734" s="111"/>
      <c r="H734" s="111"/>
      <c r="I734" s="111"/>
      <c r="K734" s="111"/>
      <c r="L734" s="111"/>
    </row>
    <row r="735" spans="2:12" ht="12.75">
      <c r="B735" s="111"/>
      <c r="C735" s="111"/>
      <c r="D735" s="111"/>
      <c r="E735" s="111"/>
      <c r="F735" s="111"/>
      <c r="G735" s="111"/>
      <c r="H735" s="111"/>
      <c r="I735" s="111"/>
      <c r="K735" s="111"/>
      <c r="L735" s="111"/>
    </row>
    <row r="736" spans="2:12" ht="12.75">
      <c r="B736" s="111"/>
      <c r="C736" s="111"/>
      <c r="D736" s="111"/>
      <c r="E736" s="111"/>
      <c r="F736" s="111"/>
      <c r="G736" s="111"/>
      <c r="H736" s="111"/>
      <c r="I736" s="111"/>
      <c r="K736" s="111"/>
      <c r="L736" s="111"/>
    </row>
    <row r="737" spans="2:12" ht="12.75">
      <c r="B737" s="111"/>
      <c r="C737" s="111"/>
      <c r="D737" s="111"/>
      <c r="E737" s="111"/>
      <c r="F737" s="111"/>
      <c r="G737" s="111"/>
      <c r="H737" s="111"/>
      <c r="I737" s="111"/>
      <c r="K737" s="111"/>
      <c r="L737" s="111"/>
    </row>
    <row r="738" spans="2:12" ht="12.75">
      <c r="B738" s="111"/>
      <c r="C738" s="111"/>
      <c r="D738" s="111"/>
      <c r="E738" s="111"/>
      <c r="F738" s="111"/>
      <c r="G738" s="111"/>
      <c r="H738" s="111"/>
      <c r="I738" s="111"/>
      <c r="K738" s="111"/>
      <c r="L738" s="111"/>
    </row>
    <row r="739" spans="2:12" ht="12.75">
      <c r="B739" s="111"/>
      <c r="C739" s="111"/>
      <c r="D739" s="111"/>
      <c r="E739" s="111"/>
      <c r="F739" s="111"/>
      <c r="G739" s="111"/>
      <c r="H739" s="111"/>
      <c r="I739" s="111"/>
      <c r="K739" s="111"/>
      <c r="L739" s="111"/>
    </row>
    <row r="740" spans="2:12" ht="12.75">
      <c r="B740" s="111"/>
      <c r="C740" s="111"/>
      <c r="D740" s="111"/>
      <c r="E740" s="111"/>
      <c r="F740" s="111"/>
      <c r="G740" s="111"/>
      <c r="H740" s="111"/>
      <c r="I740" s="111"/>
      <c r="K740" s="111"/>
      <c r="L740" s="111"/>
    </row>
    <row r="741" spans="2:12" ht="12.75">
      <c r="B741" s="111"/>
      <c r="C741" s="111"/>
      <c r="D741" s="111"/>
      <c r="E741" s="111"/>
      <c r="F741" s="111"/>
      <c r="G741" s="111"/>
      <c r="H741" s="111"/>
      <c r="I741" s="111"/>
      <c r="K741" s="111"/>
      <c r="L741" s="111"/>
    </row>
    <row r="742" spans="2:12" ht="12.75">
      <c r="B742" s="111"/>
      <c r="C742" s="111"/>
      <c r="D742" s="111"/>
      <c r="E742" s="111"/>
      <c r="F742" s="111"/>
      <c r="G742" s="111"/>
      <c r="H742" s="111"/>
      <c r="I742" s="111"/>
      <c r="K742" s="111"/>
      <c r="L742" s="111"/>
    </row>
    <row r="743" spans="2:12" ht="12.75">
      <c r="B743" s="111"/>
      <c r="C743" s="111"/>
      <c r="D743" s="111"/>
      <c r="E743" s="111"/>
      <c r="F743" s="111"/>
      <c r="G743" s="111"/>
      <c r="H743" s="111"/>
      <c r="I743" s="111"/>
      <c r="K743" s="111"/>
      <c r="L743" s="111"/>
    </row>
    <row r="744" spans="2:12" ht="12.75">
      <c r="B744" s="111"/>
      <c r="C744" s="111"/>
      <c r="D744" s="111"/>
      <c r="E744" s="111"/>
      <c r="F744" s="111"/>
      <c r="G744" s="111"/>
      <c r="H744" s="111"/>
      <c r="I744" s="111"/>
      <c r="K744" s="111"/>
      <c r="L744" s="111"/>
    </row>
    <row r="745" spans="2:12" ht="12.75">
      <c r="B745" s="111"/>
      <c r="C745" s="111"/>
      <c r="D745" s="111"/>
      <c r="E745" s="111"/>
      <c r="F745" s="111"/>
      <c r="G745" s="111"/>
      <c r="H745" s="111"/>
      <c r="I745" s="111"/>
      <c r="K745" s="111"/>
      <c r="L745" s="111"/>
    </row>
    <row r="746" spans="2:12" ht="12.75">
      <c r="B746" s="111"/>
      <c r="C746" s="111"/>
      <c r="D746" s="111"/>
      <c r="E746" s="111"/>
      <c r="F746" s="111"/>
      <c r="G746" s="111"/>
      <c r="H746" s="111"/>
      <c r="I746" s="111"/>
      <c r="K746" s="111"/>
      <c r="L746" s="111"/>
    </row>
    <row r="747" spans="2:12" ht="12.75">
      <c r="B747" s="111"/>
      <c r="C747" s="111"/>
      <c r="D747" s="111"/>
      <c r="E747" s="111"/>
      <c r="F747" s="111"/>
      <c r="G747" s="111"/>
      <c r="H747" s="111"/>
      <c r="I747" s="111"/>
      <c r="K747" s="111"/>
      <c r="L747" s="111"/>
    </row>
    <row r="748" spans="2:12" ht="12.75">
      <c r="B748" s="111"/>
      <c r="C748" s="111"/>
      <c r="D748" s="111"/>
      <c r="E748" s="111"/>
      <c r="F748" s="111"/>
      <c r="G748" s="111"/>
      <c r="H748" s="111"/>
      <c r="I748" s="111"/>
      <c r="K748" s="111"/>
      <c r="L748" s="111"/>
    </row>
    <row r="749" spans="2:12" ht="12.75">
      <c r="B749" s="111"/>
      <c r="C749" s="111"/>
      <c r="D749" s="111"/>
      <c r="E749" s="111"/>
      <c r="F749" s="111"/>
      <c r="G749" s="111"/>
      <c r="H749" s="111"/>
      <c r="I749" s="111"/>
      <c r="K749" s="111"/>
      <c r="L749" s="111"/>
    </row>
    <row r="750" spans="2:12" ht="12.75">
      <c r="B750" s="111"/>
      <c r="C750" s="111"/>
      <c r="D750" s="111"/>
      <c r="E750" s="111"/>
      <c r="F750" s="111"/>
      <c r="G750" s="111"/>
      <c r="H750" s="111"/>
      <c r="I750" s="111"/>
      <c r="K750" s="111"/>
      <c r="L750" s="111"/>
    </row>
    <row r="751" spans="2:12" ht="12.75">
      <c r="B751" s="111"/>
      <c r="C751" s="111"/>
      <c r="D751" s="111"/>
      <c r="E751" s="111"/>
      <c r="F751" s="111"/>
      <c r="G751" s="111"/>
      <c r="H751" s="111"/>
      <c r="I751" s="111"/>
      <c r="K751" s="111"/>
      <c r="L751" s="111"/>
    </row>
    <row r="752" spans="2:12" ht="12.75">
      <c r="B752" s="111"/>
      <c r="C752" s="111"/>
      <c r="D752" s="111"/>
      <c r="E752" s="111"/>
      <c r="F752" s="111"/>
      <c r="G752" s="111"/>
      <c r="H752" s="111"/>
      <c r="I752" s="111"/>
      <c r="K752" s="111"/>
      <c r="L752" s="111"/>
    </row>
    <row r="753" spans="2:12" ht="12.75">
      <c r="B753" s="111"/>
      <c r="C753" s="111"/>
      <c r="D753" s="111"/>
      <c r="E753" s="111"/>
      <c r="F753" s="111"/>
      <c r="G753" s="111"/>
      <c r="H753" s="111"/>
      <c r="I753" s="111"/>
      <c r="K753" s="111"/>
      <c r="L753" s="111"/>
    </row>
    <row r="754" spans="2:12" ht="12.75">
      <c r="B754" s="111"/>
      <c r="C754" s="111"/>
      <c r="D754" s="111"/>
      <c r="E754" s="111"/>
      <c r="F754" s="111"/>
      <c r="G754" s="111"/>
      <c r="H754" s="111"/>
      <c r="I754" s="111"/>
      <c r="K754" s="111"/>
      <c r="L754" s="111"/>
    </row>
    <row r="755" spans="2:12" ht="12.75">
      <c r="B755" s="111"/>
      <c r="C755" s="111"/>
      <c r="D755" s="111"/>
      <c r="E755" s="111"/>
      <c r="F755" s="111"/>
      <c r="G755" s="111"/>
      <c r="H755" s="111"/>
      <c r="I755" s="111"/>
      <c r="K755" s="111"/>
      <c r="L755" s="111"/>
    </row>
    <row r="756" spans="2:12" ht="12.75">
      <c r="B756" s="111"/>
      <c r="C756" s="111"/>
      <c r="D756" s="111"/>
      <c r="E756" s="111"/>
      <c r="F756" s="111"/>
      <c r="G756" s="111"/>
      <c r="H756" s="111"/>
      <c r="I756" s="111"/>
      <c r="K756" s="111"/>
      <c r="L756" s="111"/>
    </row>
    <row r="757" spans="2:12" ht="12.75">
      <c r="B757" s="111"/>
      <c r="C757" s="111"/>
      <c r="D757" s="111"/>
      <c r="E757" s="111"/>
      <c r="F757" s="111"/>
      <c r="G757" s="111"/>
      <c r="H757" s="111"/>
      <c r="I757" s="111"/>
      <c r="K757" s="111"/>
      <c r="L757" s="111"/>
    </row>
    <row r="758" spans="2:12" ht="12.75">
      <c r="B758" s="111"/>
      <c r="C758" s="111"/>
      <c r="D758" s="111"/>
      <c r="E758" s="111"/>
      <c r="F758" s="111"/>
      <c r="G758" s="111"/>
      <c r="H758" s="111"/>
      <c r="I758" s="111"/>
      <c r="K758" s="111"/>
      <c r="L758" s="111"/>
    </row>
    <row r="759" spans="2:12" ht="12.75">
      <c r="B759" s="111"/>
      <c r="C759" s="111"/>
      <c r="D759" s="111"/>
      <c r="E759" s="111"/>
      <c r="F759" s="111"/>
      <c r="G759" s="111"/>
      <c r="H759" s="111"/>
      <c r="I759" s="111"/>
      <c r="K759" s="111"/>
      <c r="L759" s="111"/>
    </row>
    <row r="760" spans="2:12" ht="12.75">
      <c r="B760" s="111"/>
      <c r="C760" s="111"/>
      <c r="D760" s="111"/>
      <c r="E760" s="111"/>
      <c r="F760" s="111"/>
      <c r="G760" s="111"/>
      <c r="H760" s="111"/>
      <c r="I760" s="111"/>
      <c r="K760" s="111"/>
      <c r="L760" s="111"/>
    </row>
    <row r="761" spans="2:12" ht="12.75">
      <c r="B761" s="111"/>
      <c r="C761" s="111"/>
      <c r="D761" s="111"/>
      <c r="E761" s="111"/>
      <c r="F761" s="111"/>
      <c r="G761" s="111"/>
      <c r="H761" s="111"/>
      <c r="I761" s="111"/>
      <c r="K761" s="111"/>
      <c r="L761" s="111"/>
    </row>
    <row r="762" spans="2:12" ht="12.75">
      <c r="B762" s="111"/>
      <c r="C762" s="111"/>
      <c r="D762" s="111"/>
      <c r="E762" s="111"/>
      <c r="F762" s="111"/>
      <c r="G762" s="111"/>
      <c r="H762" s="111"/>
      <c r="I762" s="111"/>
      <c r="K762" s="111"/>
      <c r="L762" s="111"/>
    </row>
    <row r="763" spans="2:12" ht="12.75">
      <c r="B763" s="111"/>
      <c r="C763" s="111"/>
      <c r="D763" s="111"/>
      <c r="E763" s="111"/>
      <c r="F763" s="111"/>
      <c r="G763" s="111"/>
      <c r="H763" s="111"/>
      <c r="I763" s="111"/>
      <c r="K763" s="111"/>
      <c r="L763" s="111"/>
    </row>
    <row r="764" spans="2:12" ht="12.75">
      <c r="B764" s="111"/>
      <c r="C764" s="111"/>
      <c r="D764" s="111"/>
      <c r="E764" s="111"/>
      <c r="F764" s="111"/>
      <c r="G764" s="111"/>
      <c r="H764" s="111"/>
      <c r="I764" s="111"/>
      <c r="K764" s="111"/>
      <c r="L764" s="111"/>
    </row>
    <row r="765" spans="2:12" ht="12.75">
      <c r="B765" s="111"/>
      <c r="C765" s="111"/>
      <c r="D765" s="111"/>
      <c r="E765" s="111"/>
      <c r="F765" s="111"/>
      <c r="G765" s="111"/>
      <c r="H765" s="111"/>
      <c r="I765" s="111"/>
      <c r="K765" s="111"/>
      <c r="L765" s="111"/>
    </row>
    <row r="766" spans="2:12" ht="12.75">
      <c r="B766" s="111"/>
      <c r="C766" s="111"/>
      <c r="D766" s="111"/>
      <c r="E766" s="111"/>
      <c r="F766" s="111"/>
      <c r="G766" s="111"/>
      <c r="H766" s="111"/>
      <c r="I766" s="111"/>
      <c r="K766" s="111"/>
      <c r="L766" s="111"/>
    </row>
    <row r="767" spans="2:12" ht="12.75">
      <c r="B767" s="111"/>
      <c r="C767" s="111"/>
      <c r="D767" s="111"/>
      <c r="E767" s="111"/>
      <c r="F767" s="111"/>
      <c r="G767" s="111"/>
      <c r="H767" s="111"/>
      <c r="I767" s="111"/>
      <c r="K767" s="111"/>
      <c r="L767" s="111"/>
    </row>
    <row r="768" spans="2:12" ht="12.75">
      <c r="B768" s="111"/>
      <c r="C768" s="111"/>
      <c r="D768" s="111"/>
      <c r="E768" s="111"/>
      <c r="F768" s="111"/>
      <c r="G768" s="111"/>
      <c r="H768" s="111"/>
      <c r="I768" s="111"/>
      <c r="K768" s="111"/>
      <c r="L768" s="111"/>
    </row>
    <row r="769" spans="2:12" ht="12.75">
      <c r="B769" s="111"/>
      <c r="C769" s="111"/>
      <c r="D769" s="111"/>
      <c r="E769" s="111"/>
      <c r="F769" s="111"/>
      <c r="G769" s="111"/>
      <c r="H769" s="111"/>
      <c r="I769" s="111"/>
      <c r="K769" s="111"/>
      <c r="L769" s="111"/>
    </row>
    <row r="770" spans="2:12" ht="12.75">
      <c r="B770" s="111"/>
      <c r="C770" s="111"/>
      <c r="D770" s="111"/>
      <c r="E770" s="111"/>
      <c r="F770" s="111"/>
      <c r="G770" s="111"/>
      <c r="H770" s="111"/>
      <c r="I770" s="111"/>
      <c r="K770" s="111"/>
      <c r="L770" s="111"/>
    </row>
    <row r="771" spans="2:12" ht="12.75">
      <c r="B771" s="111"/>
      <c r="C771" s="111"/>
      <c r="D771" s="111"/>
      <c r="E771" s="111"/>
      <c r="F771" s="111"/>
      <c r="G771" s="111"/>
      <c r="H771" s="111"/>
      <c r="I771" s="111"/>
      <c r="K771" s="111"/>
      <c r="L771" s="111"/>
    </row>
    <row r="772" spans="2:12" ht="12.75">
      <c r="B772" s="111"/>
      <c r="C772" s="111"/>
      <c r="D772" s="111"/>
      <c r="E772" s="111"/>
      <c r="F772" s="111"/>
      <c r="G772" s="111"/>
      <c r="H772" s="111"/>
      <c r="I772" s="111"/>
      <c r="K772" s="111"/>
      <c r="L772" s="111"/>
    </row>
    <row r="773" spans="2:12" ht="12.75">
      <c r="B773" s="111"/>
      <c r="C773" s="111"/>
      <c r="D773" s="111"/>
      <c r="E773" s="111"/>
      <c r="F773" s="111"/>
      <c r="G773" s="111"/>
      <c r="H773" s="111"/>
      <c r="I773" s="111"/>
      <c r="K773" s="111"/>
      <c r="L773" s="111"/>
    </row>
    <row r="774" spans="2:12" ht="12.75">
      <c r="B774" s="111"/>
      <c r="C774" s="111"/>
      <c r="D774" s="111"/>
      <c r="E774" s="111"/>
      <c r="F774" s="111"/>
      <c r="G774" s="111"/>
      <c r="H774" s="111"/>
      <c r="I774" s="111"/>
      <c r="K774" s="111"/>
      <c r="L774" s="111"/>
    </row>
    <row r="775" spans="2:12" ht="12.75">
      <c r="B775" s="111"/>
      <c r="C775" s="111"/>
      <c r="D775" s="111"/>
      <c r="E775" s="111"/>
      <c r="F775" s="111"/>
      <c r="G775" s="111"/>
      <c r="H775" s="111"/>
      <c r="I775" s="111"/>
      <c r="K775" s="111"/>
      <c r="L775" s="111"/>
    </row>
    <row r="776" spans="2:12" ht="12.75">
      <c r="B776" s="111"/>
      <c r="C776" s="111"/>
      <c r="D776" s="111"/>
      <c r="E776" s="111"/>
      <c r="F776" s="111"/>
      <c r="G776" s="111"/>
      <c r="H776" s="111"/>
      <c r="I776" s="111"/>
      <c r="K776" s="111"/>
      <c r="L776" s="111"/>
    </row>
    <row r="777" spans="2:12" ht="12.75">
      <c r="B777" s="111"/>
      <c r="C777" s="111"/>
      <c r="D777" s="111"/>
      <c r="E777" s="111"/>
      <c r="F777" s="111"/>
      <c r="G777" s="111"/>
      <c r="H777" s="111"/>
      <c r="I777" s="111"/>
      <c r="K777" s="111"/>
      <c r="L777" s="111"/>
    </row>
    <row r="778" spans="2:12" ht="12.75">
      <c r="B778" s="111"/>
      <c r="C778" s="111"/>
      <c r="D778" s="111"/>
      <c r="E778" s="111"/>
      <c r="F778" s="111"/>
      <c r="G778" s="111"/>
      <c r="H778" s="111"/>
      <c r="I778" s="111"/>
      <c r="K778" s="111"/>
      <c r="L778" s="111"/>
    </row>
    <row r="779" spans="2:12" ht="12.75">
      <c r="B779" s="111"/>
      <c r="C779" s="111"/>
      <c r="D779" s="111"/>
      <c r="E779" s="111"/>
      <c r="F779" s="111"/>
      <c r="G779" s="111"/>
      <c r="H779" s="111"/>
      <c r="I779" s="111"/>
      <c r="K779" s="111"/>
      <c r="L779" s="111"/>
    </row>
    <row r="780" spans="2:12" ht="12.75">
      <c r="B780" s="111"/>
      <c r="C780" s="111"/>
      <c r="D780" s="111"/>
      <c r="E780" s="111"/>
      <c r="F780" s="111"/>
      <c r="G780" s="111"/>
      <c r="H780" s="111"/>
      <c r="I780" s="111"/>
      <c r="K780" s="111"/>
      <c r="L780" s="111"/>
    </row>
    <row r="781" spans="2:12" ht="12.75">
      <c r="B781" s="111"/>
      <c r="C781" s="111"/>
      <c r="D781" s="111"/>
      <c r="E781" s="111"/>
      <c r="F781" s="111"/>
      <c r="G781" s="111"/>
      <c r="H781" s="111"/>
      <c r="I781" s="111"/>
      <c r="K781" s="111"/>
      <c r="L781" s="111"/>
    </row>
    <row r="782" spans="2:12" ht="12.75">
      <c r="B782" s="111"/>
      <c r="C782" s="111"/>
      <c r="D782" s="111"/>
      <c r="E782" s="111"/>
      <c r="F782" s="111"/>
      <c r="G782" s="111"/>
      <c r="H782" s="111"/>
      <c r="I782" s="111"/>
      <c r="K782" s="111"/>
      <c r="L782" s="111"/>
    </row>
    <row r="783" spans="2:12" ht="12.75">
      <c r="B783" s="111"/>
      <c r="C783" s="111"/>
      <c r="D783" s="111"/>
      <c r="E783" s="111"/>
      <c r="F783" s="111"/>
      <c r="G783" s="111"/>
      <c r="H783" s="111"/>
      <c r="I783" s="111"/>
      <c r="K783" s="111"/>
      <c r="L783" s="111"/>
    </row>
    <row r="784" spans="2:12" ht="12.75">
      <c r="B784" s="111"/>
      <c r="C784" s="111"/>
      <c r="D784" s="111"/>
      <c r="E784" s="111"/>
      <c r="F784" s="111"/>
      <c r="G784" s="111"/>
      <c r="H784" s="111"/>
      <c r="I784" s="111"/>
      <c r="K784" s="111"/>
      <c r="L784" s="111"/>
    </row>
    <row r="785" spans="2:12" ht="12.75">
      <c r="B785" s="111"/>
      <c r="C785" s="111"/>
      <c r="D785" s="111"/>
      <c r="E785" s="111"/>
      <c r="F785" s="111"/>
      <c r="G785" s="111"/>
      <c r="H785" s="111"/>
      <c r="I785" s="111"/>
      <c r="K785" s="111"/>
      <c r="L785" s="111"/>
    </row>
    <row r="786" spans="2:12" ht="12.75">
      <c r="B786" s="111"/>
      <c r="C786" s="111"/>
      <c r="D786" s="111"/>
      <c r="E786" s="111"/>
      <c r="F786" s="111"/>
      <c r="G786" s="111"/>
      <c r="H786" s="111"/>
      <c r="I786" s="111"/>
      <c r="K786" s="111"/>
      <c r="L786" s="111"/>
    </row>
    <row r="787" spans="2:12" ht="12.75">
      <c r="B787" s="111"/>
      <c r="C787" s="111"/>
      <c r="D787" s="111"/>
      <c r="E787" s="111"/>
      <c r="F787" s="111"/>
      <c r="G787" s="111"/>
      <c r="H787" s="111"/>
      <c r="I787" s="111"/>
      <c r="K787" s="111"/>
      <c r="L787" s="111"/>
    </row>
    <row r="788" spans="2:12" ht="12.75">
      <c r="B788" s="111"/>
      <c r="C788" s="111"/>
      <c r="D788" s="111"/>
      <c r="E788" s="111"/>
      <c r="F788" s="111"/>
      <c r="G788" s="111"/>
      <c r="H788" s="111"/>
      <c r="I788" s="111"/>
      <c r="K788" s="111"/>
      <c r="L788" s="111"/>
    </row>
    <row r="789" spans="2:12" ht="12.75">
      <c r="B789" s="111"/>
      <c r="C789" s="111"/>
      <c r="D789" s="111"/>
      <c r="E789" s="111"/>
      <c r="F789" s="111"/>
      <c r="G789" s="111"/>
      <c r="H789" s="111"/>
      <c r="I789" s="111"/>
      <c r="K789" s="111"/>
      <c r="L789" s="111"/>
    </row>
    <row r="790" spans="2:12" ht="12.75">
      <c r="B790" s="111"/>
      <c r="C790" s="111"/>
      <c r="D790" s="111"/>
      <c r="E790" s="111"/>
      <c r="F790" s="111"/>
      <c r="G790" s="111"/>
      <c r="H790" s="111"/>
      <c r="I790" s="111"/>
      <c r="K790" s="111"/>
      <c r="L790" s="111"/>
    </row>
    <row r="791" spans="2:12" ht="12.75">
      <c r="B791" s="111"/>
      <c r="C791" s="111"/>
      <c r="D791" s="111"/>
      <c r="E791" s="111"/>
      <c r="F791" s="111"/>
      <c r="G791" s="111"/>
      <c r="H791" s="111"/>
      <c r="I791" s="111"/>
      <c r="K791" s="111"/>
      <c r="L791" s="111"/>
    </row>
    <row r="792" spans="2:12" ht="12.75">
      <c r="B792" s="111"/>
      <c r="C792" s="111"/>
      <c r="D792" s="111"/>
      <c r="E792" s="111"/>
      <c r="F792" s="111"/>
      <c r="G792" s="111"/>
      <c r="H792" s="111"/>
      <c r="I792" s="111"/>
      <c r="K792" s="111"/>
      <c r="L792" s="111"/>
    </row>
    <row r="793" spans="2:12" ht="12.75">
      <c r="B793" s="111"/>
      <c r="C793" s="111"/>
      <c r="D793" s="111"/>
      <c r="E793" s="111"/>
      <c r="F793" s="111"/>
      <c r="G793" s="111"/>
      <c r="H793" s="111"/>
      <c r="I793" s="111"/>
      <c r="K793" s="111"/>
      <c r="L793" s="111"/>
    </row>
    <row r="794" spans="2:12" ht="12.75">
      <c r="B794" s="111"/>
      <c r="C794" s="111"/>
      <c r="D794" s="111"/>
      <c r="E794" s="111"/>
      <c r="F794" s="111"/>
      <c r="G794" s="111"/>
      <c r="H794" s="111"/>
      <c r="I794" s="111"/>
      <c r="K794" s="111"/>
      <c r="L794" s="111"/>
    </row>
    <row r="795" spans="2:12" ht="12.75">
      <c r="B795" s="111"/>
      <c r="C795" s="111"/>
      <c r="D795" s="111"/>
      <c r="E795" s="111"/>
      <c r="F795" s="111"/>
      <c r="G795" s="111"/>
      <c r="H795" s="111"/>
      <c r="I795" s="111"/>
      <c r="K795" s="111"/>
      <c r="L795" s="111"/>
    </row>
    <row r="796" spans="2:12" ht="12.75">
      <c r="B796" s="111"/>
      <c r="C796" s="111"/>
      <c r="D796" s="111"/>
      <c r="E796" s="111"/>
      <c r="F796" s="111"/>
      <c r="G796" s="111"/>
      <c r="H796" s="111"/>
      <c r="I796" s="111"/>
      <c r="K796" s="111"/>
      <c r="L796" s="111"/>
    </row>
    <row r="797" spans="2:12" ht="12.75">
      <c r="B797" s="111"/>
      <c r="C797" s="111"/>
      <c r="D797" s="111"/>
      <c r="E797" s="111"/>
      <c r="F797" s="111"/>
      <c r="G797" s="111"/>
      <c r="H797" s="111"/>
      <c r="I797" s="111"/>
      <c r="K797" s="111"/>
      <c r="L797" s="111"/>
    </row>
    <row r="798" spans="2:12" ht="12.75">
      <c r="B798" s="111"/>
      <c r="C798" s="111"/>
      <c r="D798" s="111"/>
      <c r="E798" s="111"/>
      <c r="F798" s="111"/>
      <c r="G798" s="111"/>
      <c r="H798" s="111"/>
      <c r="I798" s="111"/>
      <c r="K798" s="111"/>
      <c r="L798" s="111"/>
    </row>
    <row r="799" spans="2:12" ht="12.75">
      <c r="B799" s="111"/>
      <c r="C799" s="111"/>
      <c r="D799" s="111"/>
      <c r="E799" s="111"/>
      <c r="F799" s="111"/>
      <c r="G799" s="111"/>
      <c r="H799" s="111"/>
      <c r="I799" s="111"/>
      <c r="K799" s="111"/>
      <c r="L799" s="111"/>
    </row>
    <row r="800" spans="2:12" ht="12.75">
      <c r="B800" s="111"/>
      <c r="C800" s="111"/>
      <c r="D800" s="111"/>
      <c r="E800" s="111"/>
      <c r="F800" s="111"/>
      <c r="G800" s="111"/>
      <c r="H800" s="111"/>
      <c r="I800" s="111"/>
      <c r="K800" s="111"/>
      <c r="L800" s="111"/>
    </row>
    <row r="801" spans="2:12" ht="12.75">
      <c r="B801" s="111"/>
      <c r="C801" s="111"/>
      <c r="D801" s="111"/>
      <c r="E801" s="111"/>
      <c r="F801" s="111"/>
      <c r="G801" s="111"/>
      <c r="H801" s="111"/>
      <c r="I801" s="111"/>
      <c r="K801" s="111"/>
      <c r="L801" s="111"/>
    </row>
    <row r="802" spans="2:12" ht="12.75">
      <c r="B802" s="111"/>
      <c r="C802" s="111"/>
      <c r="D802" s="111"/>
      <c r="E802" s="111"/>
      <c r="F802" s="111"/>
      <c r="G802" s="111"/>
      <c r="H802" s="111"/>
      <c r="I802" s="111"/>
      <c r="K802" s="111"/>
      <c r="L802" s="111"/>
    </row>
    <row r="803" spans="2:12" ht="12.75">
      <c r="B803" s="111"/>
      <c r="C803" s="111"/>
      <c r="D803" s="111"/>
      <c r="E803" s="111"/>
      <c r="F803" s="111"/>
      <c r="G803" s="111"/>
      <c r="H803" s="111"/>
      <c r="I803" s="111"/>
      <c r="K803" s="111"/>
      <c r="L803" s="111"/>
    </row>
    <row r="804" spans="2:12" ht="12.75">
      <c r="B804" s="111"/>
      <c r="C804" s="111"/>
      <c r="D804" s="111"/>
      <c r="E804" s="111"/>
      <c r="F804" s="111"/>
      <c r="G804" s="111"/>
      <c r="H804" s="111"/>
      <c r="I804" s="111"/>
      <c r="K804" s="111"/>
      <c r="L804" s="111"/>
    </row>
    <row r="805" spans="2:12" ht="12.75">
      <c r="B805" s="111"/>
      <c r="C805" s="111"/>
      <c r="D805" s="111"/>
      <c r="E805" s="111"/>
      <c r="F805" s="111"/>
      <c r="G805" s="111"/>
      <c r="H805" s="111"/>
      <c r="I805" s="111"/>
      <c r="K805" s="111"/>
      <c r="L805" s="111"/>
    </row>
    <row r="806" spans="2:12" ht="12.75">
      <c r="B806" s="111"/>
      <c r="C806" s="111"/>
      <c r="D806" s="111"/>
      <c r="E806" s="111"/>
      <c r="F806" s="111"/>
      <c r="G806" s="111"/>
      <c r="H806" s="111"/>
      <c r="I806" s="111"/>
      <c r="K806" s="111"/>
      <c r="L806" s="111"/>
    </row>
    <row r="807" spans="2:12" ht="12.75">
      <c r="B807" s="111"/>
      <c r="C807" s="111"/>
      <c r="D807" s="111"/>
      <c r="E807" s="111"/>
      <c r="F807" s="111"/>
      <c r="G807" s="111"/>
      <c r="H807" s="111"/>
      <c r="I807" s="111"/>
      <c r="K807" s="111"/>
      <c r="L807" s="111"/>
    </row>
    <row r="808" spans="2:12" ht="12.75">
      <c r="B808" s="111"/>
      <c r="C808" s="111"/>
      <c r="D808" s="111"/>
      <c r="E808" s="111"/>
      <c r="F808" s="111"/>
      <c r="G808" s="111"/>
      <c r="H808" s="111"/>
      <c r="I808" s="111"/>
      <c r="K808" s="111"/>
      <c r="L808" s="111"/>
    </row>
    <row r="809" spans="2:12" ht="12.75">
      <c r="B809" s="111"/>
      <c r="C809" s="111"/>
      <c r="D809" s="111"/>
      <c r="E809" s="111"/>
      <c r="F809" s="111"/>
      <c r="G809" s="111"/>
      <c r="H809" s="111"/>
      <c r="I809" s="111"/>
      <c r="K809" s="111"/>
      <c r="L809" s="111"/>
    </row>
    <row r="810" spans="2:12" ht="12.75">
      <c r="B810" s="111"/>
      <c r="C810" s="111"/>
      <c r="D810" s="111"/>
      <c r="E810" s="111"/>
      <c r="F810" s="111"/>
      <c r="G810" s="111"/>
      <c r="H810" s="111"/>
      <c r="I810" s="111"/>
      <c r="K810" s="111"/>
      <c r="L810" s="111"/>
    </row>
    <row r="811" spans="2:12" ht="12.75">
      <c r="B811" s="111"/>
      <c r="C811" s="111"/>
      <c r="D811" s="111"/>
      <c r="E811" s="111"/>
      <c r="F811" s="111"/>
      <c r="G811" s="111"/>
      <c r="H811" s="111"/>
      <c r="I811" s="111"/>
      <c r="K811" s="111"/>
      <c r="L811" s="111"/>
    </row>
    <row r="812" spans="2:12" ht="12.75">
      <c r="B812" s="111"/>
      <c r="C812" s="111"/>
      <c r="D812" s="111"/>
      <c r="E812" s="111"/>
      <c r="F812" s="111"/>
      <c r="G812" s="111"/>
      <c r="H812" s="111"/>
      <c r="I812" s="111"/>
      <c r="K812" s="111"/>
      <c r="L812" s="111"/>
    </row>
    <row r="813" spans="2:12" ht="12.75">
      <c r="B813" s="111"/>
      <c r="C813" s="111"/>
      <c r="D813" s="111"/>
      <c r="E813" s="111"/>
      <c r="F813" s="111"/>
      <c r="G813" s="111"/>
      <c r="H813" s="111"/>
      <c r="I813" s="111"/>
      <c r="K813" s="111"/>
      <c r="L813" s="111"/>
    </row>
    <row r="814" spans="2:12" ht="12.75">
      <c r="B814" s="111"/>
      <c r="C814" s="111"/>
      <c r="D814" s="111"/>
      <c r="E814" s="111"/>
      <c r="F814" s="111"/>
      <c r="G814" s="111"/>
      <c r="H814" s="111"/>
      <c r="I814" s="111"/>
      <c r="K814" s="111"/>
      <c r="L814" s="111"/>
    </row>
    <row r="815" spans="2:12" ht="12.75">
      <c r="B815" s="111"/>
      <c r="C815" s="111"/>
      <c r="D815" s="111"/>
      <c r="E815" s="111"/>
      <c r="F815" s="111"/>
      <c r="G815" s="111"/>
      <c r="H815" s="111"/>
      <c r="I815" s="111"/>
      <c r="K815" s="111"/>
      <c r="L815" s="111"/>
    </row>
    <row r="816" spans="2:12" ht="12.75">
      <c r="B816" s="111"/>
      <c r="C816" s="111"/>
      <c r="D816" s="111"/>
      <c r="E816" s="111"/>
      <c r="F816" s="111"/>
      <c r="G816" s="111"/>
      <c r="H816" s="111"/>
      <c r="I816" s="111"/>
      <c r="K816" s="111"/>
      <c r="L816" s="111"/>
    </row>
    <row r="817" spans="2:12" ht="12.75">
      <c r="B817" s="111"/>
      <c r="C817" s="111"/>
      <c r="D817" s="111"/>
      <c r="E817" s="111"/>
      <c r="F817" s="111"/>
      <c r="G817" s="111"/>
      <c r="H817" s="111"/>
      <c r="I817" s="111"/>
      <c r="K817" s="111"/>
      <c r="L817" s="111"/>
    </row>
    <row r="818" spans="2:12" ht="12.75">
      <c r="B818" s="111"/>
      <c r="C818" s="111"/>
      <c r="D818" s="111"/>
      <c r="E818" s="111"/>
      <c r="F818" s="111"/>
      <c r="G818" s="111"/>
      <c r="H818" s="111"/>
      <c r="I818" s="111"/>
      <c r="K818" s="111"/>
      <c r="L818" s="111"/>
    </row>
    <row r="819" spans="2:12" ht="12.75">
      <c r="B819" s="111"/>
      <c r="C819" s="111"/>
      <c r="D819" s="111"/>
      <c r="E819" s="111"/>
      <c r="F819" s="111"/>
      <c r="G819" s="111"/>
      <c r="H819" s="111"/>
      <c r="I819" s="111"/>
      <c r="K819" s="111"/>
      <c r="L819" s="111"/>
    </row>
    <row r="820" spans="2:12" ht="12.75">
      <c r="B820" s="111"/>
      <c r="C820" s="111"/>
      <c r="D820" s="111"/>
      <c r="E820" s="111"/>
      <c r="F820" s="111"/>
      <c r="G820" s="111"/>
      <c r="H820" s="111"/>
      <c r="I820" s="111"/>
      <c r="K820" s="111"/>
      <c r="L820" s="111"/>
    </row>
    <row r="821" spans="2:12" ht="12.75">
      <c r="B821" s="111"/>
      <c r="C821" s="111"/>
      <c r="D821" s="111"/>
      <c r="E821" s="111"/>
      <c r="F821" s="111"/>
      <c r="G821" s="111"/>
      <c r="H821" s="111"/>
      <c r="I821" s="111"/>
      <c r="K821" s="111"/>
      <c r="L821" s="111"/>
    </row>
    <row r="822" spans="2:12" ht="12.75">
      <c r="B822" s="111"/>
      <c r="C822" s="111"/>
      <c r="D822" s="111"/>
      <c r="E822" s="111"/>
      <c r="F822" s="111"/>
      <c r="G822" s="111"/>
      <c r="H822" s="111"/>
      <c r="I822" s="111"/>
      <c r="K822" s="111"/>
      <c r="L822" s="111"/>
    </row>
    <row r="823" spans="2:12" ht="12.75">
      <c r="B823" s="111"/>
      <c r="C823" s="111"/>
      <c r="D823" s="111"/>
      <c r="E823" s="111"/>
      <c r="F823" s="111"/>
      <c r="G823" s="111"/>
      <c r="H823" s="111"/>
      <c r="I823" s="111"/>
      <c r="K823" s="111"/>
      <c r="L823" s="111"/>
    </row>
    <row r="824" spans="2:12" ht="12.75">
      <c r="B824" s="111"/>
      <c r="C824" s="111"/>
      <c r="D824" s="111"/>
      <c r="E824" s="111"/>
      <c r="F824" s="111"/>
      <c r="G824" s="111"/>
      <c r="H824" s="111"/>
      <c r="I824" s="111"/>
      <c r="K824" s="111"/>
      <c r="L824" s="111"/>
    </row>
    <row r="825" spans="2:12" ht="12.75">
      <c r="B825" s="111"/>
      <c r="C825" s="111"/>
      <c r="D825" s="111"/>
      <c r="E825" s="111"/>
      <c r="F825" s="111"/>
      <c r="G825" s="111"/>
      <c r="H825" s="111"/>
      <c r="I825" s="111"/>
      <c r="K825" s="111"/>
      <c r="L825" s="111"/>
    </row>
    <row r="826" spans="2:12" ht="12.75">
      <c r="B826" s="111"/>
      <c r="C826" s="111"/>
      <c r="D826" s="111"/>
      <c r="E826" s="111"/>
      <c r="F826" s="111"/>
      <c r="G826" s="111"/>
      <c r="H826" s="111"/>
      <c r="I826" s="111"/>
      <c r="K826" s="111"/>
      <c r="L826" s="111"/>
    </row>
    <row r="827" spans="2:12" ht="12.75">
      <c r="B827" s="111"/>
      <c r="C827" s="111"/>
      <c r="D827" s="111"/>
      <c r="E827" s="111"/>
      <c r="F827" s="111"/>
      <c r="G827" s="111"/>
      <c r="H827" s="111"/>
      <c r="I827" s="111"/>
      <c r="K827" s="111"/>
      <c r="L827" s="111"/>
    </row>
    <row r="828" spans="2:12" ht="12.75">
      <c r="B828" s="111"/>
      <c r="C828" s="111"/>
      <c r="D828" s="111"/>
      <c r="E828" s="111"/>
      <c r="F828" s="111"/>
      <c r="G828" s="111"/>
      <c r="H828" s="111"/>
      <c r="I828" s="111"/>
      <c r="K828" s="111"/>
      <c r="L828" s="111"/>
    </row>
    <row r="829" spans="2:12" ht="12.75">
      <c r="B829" s="111"/>
      <c r="C829" s="111"/>
      <c r="D829" s="111"/>
      <c r="E829" s="111"/>
      <c r="F829" s="111"/>
      <c r="G829" s="111"/>
      <c r="H829" s="111"/>
      <c r="I829" s="111"/>
      <c r="K829" s="111"/>
      <c r="L829" s="111"/>
    </row>
    <row r="830" spans="2:12" ht="12.75">
      <c r="B830" s="111"/>
      <c r="C830" s="111"/>
      <c r="D830" s="111"/>
      <c r="E830" s="111"/>
      <c r="F830" s="111"/>
      <c r="G830" s="111"/>
      <c r="H830" s="111"/>
      <c r="I830" s="111"/>
      <c r="K830" s="111"/>
      <c r="L830" s="111"/>
    </row>
    <row r="831" spans="2:12" ht="12.75">
      <c r="B831" s="111"/>
      <c r="C831" s="111"/>
      <c r="D831" s="111"/>
      <c r="E831" s="111"/>
      <c r="F831" s="111"/>
      <c r="G831" s="111"/>
      <c r="H831" s="111"/>
      <c r="I831" s="111"/>
      <c r="K831" s="111"/>
      <c r="L831" s="111"/>
    </row>
    <row r="832" spans="2:12" ht="12.75">
      <c r="B832" s="111"/>
      <c r="C832" s="111"/>
      <c r="D832" s="111"/>
      <c r="E832" s="111"/>
      <c r="F832" s="111"/>
      <c r="G832" s="111"/>
      <c r="H832" s="111"/>
      <c r="I832" s="111"/>
      <c r="K832" s="111"/>
      <c r="L832" s="111"/>
    </row>
    <row r="833" spans="2:12" ht="12.75">
      <c r="B833" s="111"/>
      <c r="C833" s="111"/>
      <c r="D833" s="111"/>
      <c r="E833" s="111"/>
      <c r="F833" s="111"/>
      <c r="G833" s="111"/>
      <c r="H833" s="111"/>
      <c r="I833" s="111"/>
      <c r="K833" s="111"/>
      <c r="L833" s="111"/>
    </row>
    <row r="834" spans="2:12" ht="12.75">
      <c r="B834" s="111"/>
      <c r="C834" s="111"/>
      <c r="D834" s="111"/>
      <c r="E834" s="111"/>
      <c r="F834" s="111"/>
      <c r="G834" s="111"/>
      <c r="H834" s="111"/>
      <c r="I834" s="111"/>
      <c r="K834" s="111"/>
      <c r="L834" s="111"/>
    </row>
    <row r="835" spans="2:12" ht="12.75">
      <c r="B835" s="111"/>
      <c r="C835" s="111"/>
      <c r="D835" s="111"/>
      <c r="E835" s="111"/>
      <c r="F835" s="111"/>
      <c r="G835" s="111"/>
      <c r="H835" s="111"/>
      <c r="I835" s="111"/>
      <c r="K835" s="111"/>
      <c r="L835" s="111"/>
    </row>
    <row r="836" spans="2:12" ht="12.75">
      <c r="B836" s="111"/>
      <c r="C836" s="111"/>
      <c r="D836" s="111"/>
      <c r="E836" s="111"/>
      <c r="F836" s="111"/>
      <c r="G836" s="111"/>
      <c r="H836" s="111"/>
      <c r="I836" s="111"/>
      <c r="K836" s="111"/>
      <c r="L836" s="111"/>
    </row>
    <row r="837" spans="2:12" ht="12.75">
      <c r="B837" s="111"/>
      <c r="C837" s="111"/>
      <c r="D837" s="111"/>
      <c r="E837" s="111"/>
      <c r="F837" s="111"/>
      <c r="G837" s="111"/>
      <c r="H837" s="111"/>
      <c r="I837" s="111"/>
      <c r="K837" s="111"/>
      <c r="L837" s="111"/>
    </row>
    <row r="838" spans="2:12" ht="12.75">
      <c r="B838" s="111"/>
      <c r="C838" s="111"/>
      <c r="D838" s="111"/>
      <c r="E838" s="111"/>
      <c r="F838" s="111"/>
      <c r="G838" s="111"/>
      <c r="H838" s="111"/>
      <c r="I838" s="111"/>
      <c r="K838" s="111"/>
      <c r="L838" s="111"/>
    </row>
    <row r="839" spans="2:12" ht="12.75">
      <c r="B839" s="111"/>
      <c r="C839" s="111"/>
      <c r="D839" s="111"/>
      <c r="E839" s="111"/>
      <c r="F839" s="111"/>
      <c r="G839" s="111"/>
      <c r="H839" s="111"/>
      <c r="I839" s="111"/>
      <c r="K839" s="111"/>
      <c r="L839" s="111"/>
    </row>
    <row r="840" spans="2:12" ht="12.75">
      <c r="B840" s="111"/>
      <c r="C840" s="111"/>
      <c r="D840" s="111"/>
      <c r="E840" s="111"/>
      <c r="F840" s="111"/>
      <c r="G840" s="111"/>
      <c r="H840" s="111"/>
      <c r="I840" s="111"/>
      <c r="K840" s="111"/>
      <c r="L840" s="111"/>
    </row>
    <row r="841" spans="2:12" ht="12.75">
      <c r="B841" s="111"/>
      <c r="C841" s="111"/>
      <c r="D841" s="111"/>
      <c r="E841" s="111"/>
      <c r="F841" s="111"/>
      <c r="G841" s="111"/>
      <c r="H841" s="111"/>
      <c r="I841" s="111"/>
      <c r="K841" s="111"/>
      <c r="L841" s="111"/>
    </row>
    <row r="842" spans="2:12" ht="12.75">
      <c r="B842" s="111"/>
      <c r="C842" s="111"/>
      <c r="D842" s="111"/>
      <c r="E842" s="111"/>
      <c r="F842" s="111"/>
      <c r="G842" s="111"/>
      <c r="H842" s="111"/>
      <c r="I842" s="111"/>
      <c r="K842" s="111"/>
      <c r="L842" s="111"/>
    </row>
    <row r="843" spans="2:12" ht="12.75">
      <c r="B843" s="111"/>
      <c r="C843" s="111"/>
      <c r="D843" s="111"/>
      <c r="E843" s="111"/>
      <c r="F843" s="111"/>
      <c r="G843" s="111"/>
      <c r="H843" s="111"/>
      <c r="I843" s="111"/>
      <c r="K843" s="111"/>
      <c r="L843" s="111"/>
    </row>
    <row r="844" spans="2:12" ht="12.75">
      <c r="B844" s="111"/>
      <c r="C844" s="111"/>
      <c r="D844" s="111"/>
      <c r="E844" s="111"/>
      <c r="F844" s="111"/>
      <c r="G844" s="111"/>
      <c r="H844" s="111"/>
      <c r="I844" s="111"/>
      <c r="K844" s="111"/>
      <c r="L844" s="111"/>
    </row>
    <row r="845" spans="2:12" ht="12.75">
      <c r="B845" s="111"/>
      <c r="C845" s="111"/>
      <c r="D845" s="111"/>
      <c r="E845" s="111"/>
      <c r="F845" s="111"/>
      <c r="G845" s="111"/>
      <c r="H845" s="111"/>
      <c r="I845" s="111"/>
      <c r="K845" s="111"/>
      <c r="L845" s="111"/>
    </row>
    <row r="846" spans="2:12" ht="12.75">
      <c r="B846" s="111"/>
      <c r="C846" s="111"/>
      <c r="D846" s="111"/>
      <c r="E846" s="111"/>
      <c r="F846" s="111"/>
      <c r="G846" s="111"/>
      <c r="H846" s="111"/>
      <c r="I846" s="111"/>
      <c r="K846" s="111"/>
      <c r="L846" s="111"/>
    </row>
    <row r="847" spans="2:12" ht="12.75">
      <c r="B847" s="111"/>
      <c r="C847" s="111"/>
      <c r="D847" s="111"/>
      <c r="E847" s="111"/>
      <c r="F847" s="111"/>
      <c r="G847" s="111"/>
      <c r="H847" s="111"/>
      <c r="I847" s="111"/>
      <c r="K847" s="111"/>
      <c r="L847" s="111"/>
    </row>
    <row r="848" spans="2:12" ht="12.75">
      <c r="B848" s="111"/>
      <c r="C848" s="111"/>
      <c r="D848" s="111"/>
      <c r="E848" s="111"/>
      <c r="F848" s="111"/>
      <c r="G848" s="111"/>
      <c r="H848" s="111"/>
      <c r="I848" s="111"/>
      <c r="K848" s="111"/>
      <c r="L848" s="111"/>
    </row>
    <row r="849" spans="2:12" ht="12.75">
      <c r="B849" s="111"/>
      <c r="C849" s="111"/>
      <c r="D849" s="111"/>
      <c r="E849" s="111"/>
      <c r="F849" s="111"/>
      <c r="G849" s="111"/>
      <c r="H849" s="111"/>
      <c r="I849" s="111"/>
      <c r="K849" s="111"/>
      <c r="L849" s="111"/>
    </row>
    <row r="850" spans="2:12" ht="12.75">
      <c r="B850" s="111"/>
      <c r="C850" s="111"/>
      <c r="D850" s="111"/>
      <c r="E850" s="111"/>
      <c r="F850" s="111"/>
      <c r="G850" s="111"/>
      <c r="H850" s="111"/>
      <c r="I850" s="111"/>
      <c r="K850" s="111"/>
      <c r="L850" s="111"/>
    </row>
    <row r="851" spans="2:12" ht="12.75">
      <c r="B851" s="111"/>
      <c r="C851" s="111"/>
      <c r="D851" s="111"/>
      <c r="E851" s="111"/>
      <c r="F851" s="111"/>
      <c r="G851" s="111"/>
      <c r="H851" s="111"/>
      <c r="I851" s="111"/>
      <c r="K851" s="111"/>
      <c r="L851" s="111"/>
    </row>
    <row r="852" spans="2:12" ht="12.75">
      <c r="B852" s="111"/>
      <c r="C852" s="111"/>
      <c r="D852" s="111"/>
      <c r="E852" s="111"/>
      <c r="F852" s="111"/>
      <c r="G852" s="111"/>
      <c r="H852" s="111"/>
      <c r="I852" s="111"/>
      <c r="K852" s="111"/>
      <c r="L852" s="111"/>
    </row>
    <row r="853" spans="2:12" ht="12.75">
      <c r="B853" s="111"/>
      <c r="C853" s="111"/>
      <c r="D853" s="111"/>
      <c r="E853" s="111"/>
      <c r="F853" s="111"/>
      <c r="G853" s="111"/>
      <c r="H853" s="111"/>
      <c r="I853" s="111"/>
      <c r="K853" s="111"/>
      <c r="L853" s="111"/>
    </row>
    <row r="854" spans="2:12" ht="12.75">
      <c r="B854" s="111"/>
      <c r="C854" s="111"/>
      <c r="D854" s="111"/>
      <c r="E854" s="111"/>
      <c r="F854" s="111"/>
      <c r="G854" s="111"/>
      <c r="H854" s="111"/>
      <c r="I854" s="111"/>
      <c r="K854" s="111"/>
      <c r="L854" s="111"/>
    </row>
    <row r="855" spans="2:12" ht="12.75">
      <c r="B855" s="111"/>
      <c r="C855" s="111"/>
      <c r="D855" s="111"/>
      <c r="E855" s="111"/>
      <c r="F855" s="111"/>
      <c r="G855" s="111"/>
      <c r="H855" s="111"/>
      <c r="I855" s="111"/>
      <c r="K855" s="111"/>
      <c r="L855" s="111"/>
    </row>
    <row r="856" spans="2:12" ht="12.75">
      <c r="B856" s="111"/>
      <c r="C856" s="111"/>
      <c r="D856" s="111"/>
      <c r="E856" s="111"/>
      <c r="F856" s="111"/>
      <c r="G856" s="111"/>
      <c r="H856" s="111"/>
      <c r="I856" s="111"/>
      <c r="K856" s="111"/>
      <c r="L856" s="111"/>
    </row>
    <row r="857" spans="2:12" ht="12.75">
      <c r="B857" s="111"/>
      <c r="C857" s="111"/>
      <c r="D857" s="111"/>
      <c r="E857" s="111"/>
      <c r="F857" s="111"/>
      <c r="G857" s="111"/>
      <c r="H857" s="111"/>
      <c r="I857" s="111"/>
      <c r="K857" s="111"/>
      <c r="L857" s="111"/>
    </row>
    <row r="858" spans="2:12" ht="12.75">
      <c r="B858" s="111"/>
      <c r="C858" s="111"/>
      <c r="D858" s="111"/>
      <c r="E858" s="111"/>
      <c r="F858" s="111"/>
      <c r="G858" s="111"/>
      <c r="H858" s="111"/>
      <c r="I858" s="111"/>
      <c r="K858" s="111"/>
      <c r="L858" s="111"/>
    </row>
    <row r="859" spans="2:12" ht="12.75">
      <c r="B859" s="111"/>
      <c r="C859" s="111"/>
      <c r="D859" s="111"/>
      <c r="E859" s="111"/>
      <c r="F859" s="111"/>
      <c r="G859" s="111"/>
      <c r="H859" s="111"/>
      <c r="I859" s="111"/>
      <c r="K859" s="111"/>
      <c r="L859" s="111"/>
    </row>
    <row r="860" spans="2:12" ht="12.75">
      <c r="B860" s="111"/>
      <c r="C860" s="111"/>
      <c r="D860" s="111"/>
      <c r="E860" s="111"/>
      <c r="F860" s="111"/>
      <c r="G860" s="111"/>
      <c r="H860" s="111"/>
      <c r="I860" s="111"/>
      <c r="K860" s="111"/>
      <c r="L860" s="111"/>
    </row>
    <row r="861" spans="2:12" ht="12.75">
      <c r="B861" s="111"/>
      <c r="C861" s="111"/>
      <c r="D861" s="111"/>
      <c r="E861" s="111"/>
      <c r="F861" s="111"/>
      <c r="G861" s="111"/>
      <c r="H861" s="111"/>
      <c r="I861" s="111"/>
      <c r="K861" s="111"/>
      <c r="L861" s="111"/>
    </row>
    <row r="862" spans="2:12" ht="12.75">
      <c r="B862" s="111"/>
      <c r="C862" s="111"/>
      <c r="D862" s="111"/>
      <c r="E862" s="111"/>
      <c r="F862" s="111"/>
      <c r="G862" s="111"/>
      <c r="H862" s="111"/>
      <c r="I862" s="111"/>
      <c r="K862" s="111"/>
      <c r="L862" s="111"/>
    </row>
    <row r="863" spans="2:12" ht="12.75">
      <c r="B863" s="111"/>
      <c r="C863" s="111"/>
      <c r="D863" s="111"/>
      <c r="E863" s="111"/>
      <c r="F863" s="111"/>
      <c r="G863" s="111"/>
      <c r="H863" s="111"/>
      <c r="I863" s="111"/>
      <c r="K863" s="111"/>
      <c r="L863" s="111"/>
    </row>
    <row r="864" spans="2:12" ht="12.75">
      <c r="B864" s="111"/>
      <c r="C864" s="111"/>
      <c r="D864" s="111"/>
      <c r="E864" s="111"/>
      <c r="F864" s="111"/>
      <c r="G864" s="111"/>
      <c r="H864" s="111"/>
      <c r="I864" s="111"/>
      <c r="K864" s="111"/>
      <c r="L864" s="111"/>
    </row>
    <row r="865" spans="2:12" ht="12.75">
      <c r="B865" s="111"/>
      <c r="C865" s="111"/>
      <c r="D865" s="111"/>
      <c r="E865" s="111"/>
      <c r="F865" s="111"/>
      <c r="G865" s="111"/>
      <c r="H865" s="111"/>
      <c r="I865" s="111"/>
      <c r="K865" s="111"/>
      <c r="L865" s="111"/>
    </row>
    <row r="866" spans="2:12" ht="12.75">
      <c r="B866" s="111"/>
      <c r="C866" s="111"/>
      <c r="D866" s="111"/>
      <c r="E866" s="111"/>
      <c r="F866" s="111"/>
      <c r="G866" s="111"/>
      <c r="H866" s="111"/>
      <c r="I866" s="111"/>
      <c r="K866" s="111"/>
      <c r="L866" s="111"/>
    </row>
    <row r="867" spans="2:12" ht="12.75">
      <c r="B867" s="111"/>
      <c r="C867" s="111"/>
      <c r="D867" s="111"/>
      <c r="E867" s="111"/>
      <c r="F867" s="111"/>
      <c r="G867" s="111"/>
      <c r="H867" s="111"/>
      <c r="I867" s="111"/>
      <c r="K867" s="111"/>
      <c r="L867" s="111"/>
    </row>
    <row r="868" spans="2:12" ht="12.75">
      <c r="B868" s="111"/>
      <c r="C868" s="111"/>
      <c r="D868" s="111"/>
      <c r="E868" s="111"/>
      <c r="F868" s="111"/>
      <c r="G868" s="111"/>
      <c r="H868" s="111"/>
      <c r="I868" s="111"/>
      <c r="K868" s="111"/>
      <c r="L868" s="111"/>
    </row>
    <row r="869" spans="2:12" ht="12.75">
      <c r="B869" s="111"/>
      <c r="C869" s="111"/>
      <c r="D869" s="111"/>
      <c r="E869" s="111"/>
      <c r="F869" s="111"/>
      <c r="G869" s="111"/>
      <c r="H869" s="111"/>
      <c r="I869" s="111"/>
      <c r="K869" s="111"/>
      <c r="L869" s="111"/>
    </row>
    <row r="870" spans="2:12" ht="12.75">
      <c r="B870" s="111"/>
      <c r="C870" s="111"/>
      <c r="D870" s="111"/>
      <c r="E870" s="111"/>
      <c r="F870" s="111"/>
      <c r="G870" s="111"/>
      <c r="H870" s="111"/>
      <c r="I870" s="111"/>
      <c r="K870" s="111"/>
      <c r="L870" s="111"/>
    </row>
    <row r="871" spans="2:12" ht="12.75">
      <c r="B871" s="111"/>
      <c r="C871" s="111"/>
      <c r="D871" s="111"/>
      <c r="E871" s="111"/>
      <c r="F871" s="111"/>
      <c r="G871" s="111"/>
      <c r="H871" s="111"/>
      <c r="I871" s="111"/>
      <c r="K871" s="111"/>
      <c r="L871" s="111"/>
    </row>
    <row r="872" spans="2:12" ht="12.75">
      <c r="B872" s="111"/>
      <c r="C872" s="111"/>
      <c r="D872" s="111"/>
      <c r="E872" s="111"/>
      <c r="F872" s="111"/>
      <c r="G872" s="111"/>
      <c r="H872" s="111"/>
      <c r="I872" s="111"/>
      <c r="K872" s="111"/>
      <c r="L872" s="111"/>
    </row>
    <row r="873" spans="2:12" ht="12.75">
      <c r="B873" s="111"/>
      <c r="C873" s="111"/>
      <c r="D873" s="111"/>
      <c r="E873" s="111"/>
      <c r="F873" s="111"/>
      <c r="G873" s="111"/>
      <c r="H873" s="111"/>
      <c r="I873" s="111"/>
      <c r="K873" s="111"/>
      <c r="L873" s="111"/>
    </row>
    <row r="874" spans="2:12" ht="12.75">
      <c r="B874" s="111"/>
      <c r="C874" s="111"/>
      <c r="D874" s="111"/>
      <c r="E874" s="111"/>
      <c r="F874" s="111"/>
      <c r="G874" s="111"/>
      <c r="H874" s="111"/>
      <c r="I874" s="111"/>
      <c r="K874" s="111"/>
      <c r="L874" s="111"/>
    </row>
    <row r="875" spans="2:12" ht="12.75">
      <c r="B875" s="111"/>
      <c r="C875" s="111"/>
      <c r="D875" s="111"/>
      <c r="E875" s="111"/>
      <c r="F875" s="111"/>
      <c r="G875" s="111"/>
      <c r="H875" s="111"/>
      <c r="I875" s="111"/>
      <c r="K875" s="111"/>
      <c r="L875" s="11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05"/>
  <sheetViews>
    <sheetView workbookViewId="0" topLeftCell="B52">
      <selection activeCell="K82" sqref="K82"/>
    </sheetView>
  </sheetViews>
  <sheetFormatPr defaultColWidth="9.140625" defaultRowHeight="12.75"/>
  <cols>
    <col min="1" max="1" width="20.140625" style="0" customWidth="1"/>
  </cols>
  <sheetData>
    <row r="1" s="105" customFormat="1" ht="14.25">
      <c r="A1" s="108" t="s">
        <v>216</v>
      </c>
    </row>
    <row r="2" spans="1:8" s="132" customFormat="1" ht="12.75" customHeight="1">
      <c r="A2" s="81" t="s">
        <v>318</v>
      </c>
      <c r="B2" s="131"/>
      <c r="C2" s="131"/>
      <c r="D2" s="131"/>
      <c r="E2" s="131"/>
      <c r="F2" s="131"/>
      <c r="G2" s="131"/>
      <c r="H2" s="131" t="s">
        <v>217</v>
      </c>
    </row>
    <row r="3" spans="1:8" s="111" customFormat="1" ht="12.75">
      <c r="A3" s="133"/>
      <c r="B3" s="52" t="s">
        <v>218</v>
      </c>
      <c r="C3" s="5" t="s">
        <v>219</v>
      </c>
      <c r="D3" s="52" t="s">
        <v>220</v>
      </c>
      <c r="E3" s="5" t="s">
        <v>221</v>
      </c>
      <c r="F3" s="52" t="s">
        <v>222</v>
      </c>
      <c r="G3" s="52" t="s">
        <v>223</v>
      </c>
      <c r="H3" s="5" t="s">
        <v>224</v>
      </c>
    </row>
    <row r="4" spans="1:8" s="105" customFormat="1" ht="12.75">
      <c r="A4" s="84" t="s">
        <v>84</v>
      </c>
      <c r="B4" s="85">
        <v>9443</v>
      </c>
      <c r="C4" s="86">
        <v>2250</v>
      </c>
      <c r="D4" s="87">
        <v>213</v>
      </c>
      <c r="E4" s="85">
        <v>206</v>
      </c>
      <c r="F4" s="85">
        <v>812</v>
      </c>
      <c r="G4" s="86">
        <v>16481</v>
      </c>
      <c r="H4" s="87">
        <v>161</v>
      </c>
    </row>
    <row r="5" spans="1:8" s="105" customFormat="1" ht="12.75">
      <c r="A5" s="88" t="s">
        <v>85</v>
      </c>
      <c r="B5" s="89">
        <v>244</v>
      </c>
      <c r="C5" s="90">
        <v>62</v>
      </c>
      <c r="D5" s="90">
        <v>9</v>
      </c>
      <c r="E5" s="89">
        <v>1</v>
      </c>
      <c r="F5" s="89">
        <v>7</v>
      </c>
      <c r="G5" s="90">
        <v>534</v>
      </c>
      <c r="H5" s="90">
        <v>22</v>
      </c>
    </row>
    <row r="6" spans="1:8" s="105" customFormat="1" ht="12.75">
      <c r="A6" s="69" t="s">
        <v>86</v>
      </c>
      <c r="B6" s="91">
        <v>3</v>
      </c>
      <c r="C6" s="92">
        <v>4</v>
      </c>
      <c r="D6" s="92">
        <v>0</v>
      </c>
      <c r="E6" s="91">
        <v>0</v>
      </c>
      <c r="F6" s="91">
        <v>0</v>
      </c>
      <c r="G6" s="92">
        <v>47</v>
      </c>
      <c r="H6" s="92">
        <v>2</v>
      </c>
    </row>
    <row r="7" spans="1:8" s="105" customFormat="1" ht="12.75">
      <c r="A7" s="69" t="s">
        <v>87</v>
      </c>
      <c r="B7" s="91">
        <v>58</v>
      </c>
      <c r="C7" s="92">
        <v>14</v>
      </c>
      <c r="D7" s="92">
        <v>1</v>
      </c>
      <c r="E7" s="91">
        <v>0</v>
      </c>
      <c r="F7" s="91">
        <v>1</v>
      </c>
      <c r="G7" s="92">
        <v>106</v>
      </c>
      <c r="H7" s="92">
        <v>4</v>
      </c>
    </row>
    <row r="8" spans="1:8" s="105" customFormat="1" ht="12.75">
      <c r="A8" s="69" t="s">
        <v>88</v>
      </c>
      <c r="B8" s="91">
        <v>26</v>
      </c>
      <c r="C8" s="92">
        <v>4</v>
      </c>
      <c r="D8" s="92">
        <v>0</v>
      </c>
      <c r="E8" s="91">
        <v>0</v>
      </c>
      <c r="F8" s="91">
        <v>0</v>
      </c>
      <c r="G8" s="92">
        <v>31</v>
      </c>
      <c r="H8" s="92">
        <v>3</v>
      </c>
    </row>
    <row r="9" spans="1:8" s="105" customFormat="1" ht="12.75">
      <c r="A9" s="69" t="s">
        <v>89</v>
      </c>
      <c r="B9" s="91">
        <v>18</v>
      </c>
      <c r="C9" s="92">
        <v>8</v>
      </c>
      <c r="D9" s="92">
        <v>3</v>
      </c>
      <c r="E9" s="91">
        <v>0</v>
      </c>
      <c r="F9" s="91">
        <v>1</v>
      </c>
      <c r="G9" s="92">
        <v>56</v>
      </c>
      <c r="H9" s="92">
        <v>3</v>
      </c>
    </row>
    <row r="10" spans="1:8" s="105" customFormat="1" ht="12.75">
      <c r="A10" s="69" t="s">
        <v>90</v>
      </c>
      <c r="B10" s="91">
        <v>14</v>
      </c>
      <c r="C10" s="92">
        <v>1</v>
      </c>
      <c r="D10" s="92">
        <v>1</v>
      </c>
      <c r="E10" s="91">
        <v>0</v>
      </c>
      <c r="F10" s="91">
        <v>0</v>
      </c>
      <c r="G10" s="92">
        <v>91</v>
      </c>
      <c r="H10" s="92">
        <v>5</v>
      </c>
    </row>
    <row r="11" spans="1:8" s="105" customFormat="1" ht="12.75">
      <c r="A11" s="69" t="s">
        <v>91</v>
      </c>
      <c r="B11" s="91">
        <v>63</v>
      </c>
      <c r="C11" s="92">
        <v>14</v>
      </c>
      <c r="D11" s="92">
        <v>1</v>
      </c>
      <c r="E11" s="91">
        <v>1</v>
      </c>
      <c r="F11" s="91">
        <v>3</v>
      </c>
      <c r="G11" s="92">
        <v>140</v>
      </c>
      <c r="H11" s="92">
        <v>1</v>
      </c>
    </row>
    <row r="12" spans="1:8" s="105" customFormat="1" ht="12.75">
      <c r="A12" s="69" t="s">
        <v>92</v>
      </c>
      <c r="B12" s="91">
        <v>12</v>
      </c>
      <c r="C12" s="92">
        <v>6</v>
      </c>
      <c r="D12" s="92">
        <v>1</v>
      </c>
      <c r="E12" s="91">
        <v>0</v>
      </c>
      <c r="F12" s="91">
        <v>0</v>
      </c>
      <c r="G12" s="92">
        <v>36</v>
      </c>
      <c r="H12" s="92">
        <v>3</v>
      </c>
    </row>
    <row r="13" spans="1:8" s="105" customFormat="1" ht="12.75">
      <c r="A13" s="69" t="s">
        <v>93</v>
      </c>
      <c r="B13" s="91">
        <v>50</v>
      </c>
      <c r="C13" s="92">
        <v>11</v>
      </c>
      <c r="D13" s="92">
        <v>2</v>
      </c>
      <c r="E13" s="91">
        <v>0</v>
      </c>
      <c r="F13" s="91">
        <v>2</v>
      </c>
      <c r="G13" s="92">
        <v>27</v>
      </c>
      <c r="H13" s="92">
        <v>1</v>
      </c>
    </row>
    <row r="14" spans="1:8" s="105" customFormat="1" ht="12.75">
      <c r="A14" s="93" t="s">
        <v>94</v>
      </c>
      <c r="B14" s="89">
        <v>1159</v>
      </c>
      <c r="C14" s="94">
        <v>163</v>
      </c>
      <c r="D14" s="94">
        <v>20</v>
      </c>
      <c r="E14" s="89">
        <v>12</v>
      </c>
      <c r="F14" s="89">
        <v>39</v>
      </c>
      <c r="G14" s="94">
        <v>1238</v>
      </c>
      <c r="H14" s="94">
        <v>23</v>
      </c>
    </row>
    <row r="15" spans="1:8" s="105" customFormat="1" ht="12.75">
      <c r="A15" s="69" t="s">
        <v>95</v>
      </c>
      <c r="B15" s="91">
        <v>459</v>
      </c>
      <c r="C15" s="92">
        <v>29</v>
      </c>
      <c r="D15" s="92">
        <v>5</v>
      </c>
      <c r="E15" s="91">
        <v>2</v>
      </c>
      <c r="F15" s="91">
        <v>11</v>
      </c>
      <c r="G15" s="92">
        <v>404</v>
      </c>
      <c r="H15" s="92">
        <v>0</v>
      </c>
    </row>
    <row r="16" spans="1:8" s="105" customFormat="1" ht="12.75">
      <c r="A16" s="69" t="s">
        <v>96</v>
      </c>
      <c r="B16" s="91">
        <v>345</v>
      </c>
      <c r="C16" s="92">
        <v>30</v>
      </c>
      <c r="D16" s="92">
        <v>5</v>
      </c>
      <c r="E16" s="91">
        <v>4</v>
      </c>
      <c r="F16" s="91">
        <v>8</v>
      </c>
      <c r="G16" s="92">
        <v>236</v>
      </c>
      <c r="H16" s="92">
        <v>3</v>
      </c>
    </row>
    <row r="17" spans="1:8" s="105" customFormat="1" ht="12.75">
      <c r="A17" s="69" t="s">
        <v>97</v>
      </c>
      <c r="B17" s="91">
        <v>66</v>
      </c>
      <c r="C17" s="92">
        <v>19</v>
      </c>
      <c r="D17" s="92">
        <v>0</v>
      </c>
      <c r="E17" s="91">
        <v>0</v>
      </c>
      <c r="F17" s="91">
        <v>4</v>
      </c>
      <c r="G17" s="92">
        <v>80</v>
      </c>
      <c r="H17" s="92">
        <v>3</v>
      </c>
    </row>
    <row r="18" spans="1:8" s="105" customFormat="1" ht="12.75">
      <c r="A18" s="69" t="s">
        <v>98</v>
      </c>
      <c r="B18" s="91">
        <v>98</v>
      </c>
      <c r="C18" s="92">
        <v>27</v>
      </c>
      <c r="D18" s="92">
        <v>5</v>
      </c>
      <c r="E18" s="91">
        <v>2</v>
      </c>
      <c r="F18" s="91">
        <v>5</v>
      </c>
      <c r="G18" s="92">
        <v>124</v>
      </c>
      <c r="H18" s="92">
        <v>3</v>
      </c>
    </row>
    <row r="19" spans="1:8" s="105" customFormat="1" ht="12.75">
      <c r="A19" s="69" t="s">
        <v>99</v>
      </c>
      <c r="B19" s="91">
        <v>57</v>
      </c>
      <c r="C19" s="92">
        <v>15</v>
      </c>
      <c r="D19" s="92">
        <v>0</v>
      </c>
      <c r="E19" s="91">
        <v>1</v>
      </c>
      <c r="F19" s="91">
        <v>1</v>
      </c>
      <c r="G19" s="92">
        <v>110</v>
      </c>
      <c r="H19" s="92">
        <v>2</v>
      </c>
    </row>
    <row r="20" spans="1:8" s="105" customFormat="1" ht="12.75">
      <c r="A20" s="69" t="s">
        <v>100</v>
      </c>
      <c r="B20" s="91">
        <v>40</v>
      </c>
      <c r="C20" s="92">
        <v>18</v>
      </c>
      <c r="D20" s="92">
        <v>1</v>
      </c>
      <c r="E20" s="91">
        <v>0</v>
      </c>
      <c r="F20" s="91">
        <v>1</v>
      </c>
      <c r="G20" s="92">
        <v>127</v>
      </c>
      <c r="H20" s="92">
        <v>4</v>
      </c>
    </row>
    <row r="21" spans="1:8" s="105" customFormat="1" ht="12.75">
      <c r="A21" s="69" t="s">
        <v>101</v>
      </c>
      <c r="B21" s="91">
        <v>94</v>
      </c>
      <c r="C21" s="92">
        <v>25</v>
      </c>
      <c r="D21" s="92">
        <v>4</v>
      </c>
      <c r="E21" s="91">
        <v>3</v>
      </c>
      <c r="F21" s="91">
        <v>9</v>
      </c>
      <c r="G21" s="92">
        <v>157</v>
      </c>
      <c r="H21" s="92">
        <v>8</v>
      </c>
    </row>
    <row r="22" spans="1:8" s="105" customFormat="1" ht="12.75">
      <c r="A22" s="93" t="s">
        <v>102</v>
      </c>
      <c r="B22" s="89">
        <v>633</v>
      </c>
      <c r="C22" s="94">
        <v>135</v>
      </c>
      <c r="D22" s="94">
        <v>23</v>
      </c>
      <c r="E22" s="89">
        <v>8</v>
      </c>
      <c r="F22" s="89">
        <v>40</v>
      </c>
      <c r="G22" s="94">
        <v>1061</v>
      </c>
      <c r="H22" s="94">
        <v>11</v>
      </c>
    </row>
    <row r="23" spans="1:8" s="105" customFormat="1" ht="12.75">
      <c r="A23" s="69" t="s">
        <v>103</v>
      </c>
      <c r="B23" s="91">
        <v>41</v>
      </c>
      <c r="C23" s="92">
        <v>10</v>
      </c>
      <c r="D23" s="92">
        <v>5</v>
      </c>
      <c r="E23" s="91">
        <v>1</v>
      </c>
      <c r="F23" s="91">
        <v>4</v>
      </c>
      <c r="G23" s="92">
        <v>71</v>
      </c>
      <c r="H23" s="92">
        <v>5</v>
      </c>
    </row>
    <row r="24" spans="1:8" s="105" customFormat="1" ht="12.75">
      <c r="A24" s="69" t="s">
        <v>104</v>
      </c>
      <c r="B24" s="91">
        <v>74</v>
      </c>
      <c r="C24" s="92">
        <v>21</v>
      </c>
      <c r="D24" s="92">
        <v>5</v>
      </c>
      <c r="E24" s="91">
        <v>0</v>
      </c>
      <c r="F24" s="91">
        <v>0</v>
      </c>
      <c r="G24" s="92">
        <v>156</v>
      </c>
      <c r="H24" s="92">
        <v>0</v>
      </c>
    </row>
    <row r="25" spans="1:8" s="105" customFormat="1" ht="12.75">
      <c r="A25" s="69" t="s">
        <v>105</v>
      </c>
      <c r="B25" s="91">
        <v>39</v>
      </c>
      <c r="C25" s="92">
        <v>2</v>
      </c>
      <c r="D25" s="92">
        <v>3</v>
      </c>
      <c r="E25" s="91">
        <v>0</v>
      </c>
      <c r="F25" s="91">
        <v>3</v>
      </c>
      <c r="G25" s="92">
        <v>26</v>
      </c>
      <c r="H25" s="92">
        <v>1</v>
      </c>
    </row>
    <row r="26" spans="1:8" s="105" customFormat="1" ht="12.75">
      <c r="A26" s="69" t="s">
        <v>106</v>
      </c>
      <c r="B26" s="91">
        <v>86</v>
      </c>
      <c r="C26" s="92">
        <v>7</v>
      </c>
      <c r="D26" s="92">
        <v>0</v>
      </c>
      <c r="E26" s="91">
        <v>1</v>
      </c>
      <c r="F26" s="91">
        <v>1</v>
      </c>
      <c r="G26" s="92">
        <v>122</v>
      </c>
      <c r="H26" s="92">
        <v>1</v>
      </c>
    </row>
    <row r="27" spans="1:8" s="105" customFormat="1" ht="12.75">
      <c r="A27" s="69" t="s">
        <v>107</v>
      </c>
      <c r="B27" s="91">
        <v>20</v>
      </c>
      <c r="C27" s="92">
        <v>17</v>
      </c>
      <c r="D27" s="92">
        <v>3</v>
      </c>
      <c r="E27" s="91">
        <v>3</v>
      </c>
      <c r="F27" s="91">
        <v>5</v>
      </c>
      <c r="G27" s="92">
        <v>120</v>
      </c>
      <c r="H27" s="92">
        <v>1</v>
      </c>
    </row>
    <row r="28" spans="1:8" s="105" customFormat="1" ht="12.75">
      <c r="A28" s="69" t="s">
        <v>108</v>
      </c>
      <c r="B28" s="91">
        <v>91</v>
      </c>
      <c r="C28" s="92">
        <v>20</v>
      </c>
      <c r="D28" s="92">
        <v>1</v>
      </c>
      <c r="E28" s="91">
        <v>1</v>
      </c>
      <c r="F28" s="91">
        <v>9</v>
      </c>
      <c r="G28" s="92">
        <v>111</v>
      </c>
      <c r="H28" s="92">
        <v>2</v>
      </c>
    </row>
    <row r="29" spans="1:8" s="105" customFormat="1" ht="12.75">
      <c r="A29" s="69" t="s">
        <v>109</v>
      </c>
      <c r="B29" s="91">
        <v>159</v>
      </c>
      <c r="C29" s="92">
        <v>35</v>
      </c>
      <c r="D29" s="92">
        <v>5</v>
      </c>
      <c r="E29" s="91">
        <v>0</v>
      </c>
      <c r="F29" s="91">
        <v>14</v>
      </c>
      <c r="G29" s="92">
        <v>258</v>
      </c>
      <c r="H29" s="92">
        <v>0</v>
      </c>
    </row>
    <row r="30" spans="1:8" s="105" customFormat="1" ht="12.75">
      <c r="A30" s="69" t="s">
        <v>110</v>
      </c>
      <c r="B30" s="91">
        <v>39</v>
      </c>
      <c r="C30" s="92">
        <v>12</v>
      </c>
      <c r="D30" s="92">
        <v>0</v>
      </c>
      <c r="E30" s="91">
        <v>0</v>
      </c>
      <c r="F30" s="91">
        <v>1</v>
      </c>
      <c r="G30" s="92">
        <v>59</v>
      </c>
      <c r="H30" s="92">
        <v>0</v>
      </c>
    </row>
    <row r="31" spans="1:8" s="105" customFormat="1" ht="12.75">
      <c r="A31" s="88" t="s">
        <v>111</v>
      </c>
      <c r="B31" s="91">
        <v>84</v>
      </c>
      <c r="C31" s="90">
        <v>11</v>
      </c>
      <c r="D31" s="90">
        <v>1</v>
      </c>
      <c r="E31" s="91">
        <v>2</v>
      </c>
      <c r="F31" s="91">
        <v>3</v>
      </c>
      <c r="G31" s="90">
        <v>138</v>
      </c>
      <c r="H31" s="90">
        <v>1</v>
      </c>
    </row>
    <row r="32" spans="1:8" s="105" customFormat="1" ht="12.75">
      <c r="A32" s="93" t="s">
        <v>112</v>
      </c>
      <c r="B32" s="89">
        <v>3327</v>
      </c>
      <c r="C32" s="94">
        <v>284</v>
      </c>
      <c r="D32" s="94">
        <v>34</v>
      </c>
      <c r="E32" s="89">
        <v>26</v>
      </c>
      <c r="F32" s="89">
        <v>156</v>
      </c>
      <c r="G32" s="94">
        <v>2201</v>
      </c>
      <c r="H32" s="94">
        <v>28</v>
      </c>
    </row>
    <row r="33" spans="1:8" s="105" customFormat="1" ht="12.75">
      <c r="A33" s="64" t="s">
        <v>113</v>
      </c>
      <c r="B33" s="95">
        <v>546</v>
      </c>
      <c r="C33" s="96">
        <v>20</v>
      </c>
      <c r="D33" s="96">
        <v>4</v>
      </c>
      <c r="E33" s="95">
        <v>5</v>
      </c>
      <c r="F33" s="95">
        <v>25</v>
      </c>
      <c r="G33" s="96">
        <v>177</v>
      </c>
      <c r="H33" s="96">
        <v>5</v>
      </c>
    </row>
    <row r="34" spans="1:8" s="105" customFormat="1" ht="12.75">
      <c r="A34" s="69" t="s">
        <v>114</v>
      </c>
      <c r="B34" s="91">
        <v>458</v>
      </c>
      <c r="C34" s="92">
        <v>112</v>
      </c>
      <c r="D34" s="92">
        <v>17</v>
      </c>
      <c r="E34" s="91">
        <v>5</v>
      </c>
      <c r="F34" s="91">
        <v>65</v>
      </c>
      <c r="G34" s="92">
        <v>749</v>
      </c>
      <c r="H34" s="92">
        <v>3</v>
      </c>
    </row>
    <row r="35" spans="1:8" s="105" customFormat="1" ht="12" customHeight="1">
      <c r="A35" s="69" t="s">
        <v>115</v>
      </c>
      <c r="B35" s="91">
        <v>514</v>
      </c>
      <c r="C35" s="92">
        <v>51</v>
      </c>
      <c r="D35" s="92">
        <v>0</v>
      </c>
      <c r="E35" s="91">
        <v>8</v>
      </c>
      <c r="F35" s="91">
        <v>28</v>
      </c>
      <c r="G35" s="92">
        <v>369</v>
      </c>
      <c r="H35" s="92">
        <v>7</v>
      </c>
    </row>
    <row r="36" spans="1:8" s="105" customFormat="1" ht="12.75" customHeight="1">
      <c r="A36" s="69" t="s">
        <v>116</v>
      </c>
      <c r="B36" s="91">
        <v>1198</v>
      </c>
      <c r="C36" s="92">
        <v>73</v>
      </c>
      <c r="D36" s="92">
        <v>3</v>
      </c>
      <c r="E36" s="91">
        <v>2</v>
      </c>
      <c r="F36" s="91">
        <v>21</v>
      </c>
      <c r="G36" s="92">
        <v>462</v>
      </c>
      <c r="H36" s="92">
        <v>6</v>
      </c>
    </row>
    <row r="37" spans="1:8" s="105" customFormat="1" ht="12.75">
      <c r="A37" s="69" t="s">
        <v>117</v>
      </c>
      <c r="B37" s="91">
        <v>413</v>
      </c>
      <c r="C37" s="92">
        <v>12</v>
      </c>
      <c r="D37" s="92">
        <v>3</v>
      </c>
      <c r="E37" s="91">
        <v>2</v>
      </c>
      <c r="F37" s="91">
        <v>3</v>
      </c>
      <c r="G37" s="92">
        <v>89</v>
      </c>
      <c r="H37" s="92">
        <v>1</v>
      </c>
    </row>
    <row r="38" spans="1:8" s="105" customFormat="1" ht="12.75">
      <c r="A38" s="69" t="s">
        <v>118</v>
      </c>
      <c r="B38" s="91">
        <v>100</v>
      </c>
      <c r="C38" s="92">
        <v>10</v>
      </c>
      <c r="D38" s="92">
        <v>6</v>
      </c>
      <c r="E38" s="91">
        <v>3</v>
      </c>
      <c r="F38" s="91">
        <v>11</v>
      </c>
      <c r="G38" s="92">
        <v>202</v>
      </c>
      <c r="H38" s="92">
        <v>3</v>
      </c>
    </row>
    <row r="39" spans="1:8" s="105" customFormat="1" ht="12.75">
      <c r="A39" s="88" t="s">
        <v>119</v>
      </c>
      <c r="B39" s="97">
        <v>98</v>
      </c>
      <c r="C39" s="90">
        <v>6</v>
      </c>
      <c r="D39" s="90">
        <v>1</v>
      </c>
      <c r="E39" s="97">
        <v>1</v>
      </c>
      <c r="F39" s="97">
        <v>3</v>
      </c>
      <c r="G39" s="90">
        <v>153</v>
      </c>
      <c r="H39" s="90">
        <v>3</v>
      </c>
    </row>
    <row r="40" spans="1:8" s="105" customFormat="1" ht="12.75">
      <c r="A40" s="93" t="s">
        <v>120</v>
      </c>
      <c r="B40" s="89">
        <v>494</v>
      </c>
      <c r="C40" s="94">
        <v>204</v>
      </c>
      <c r="D40" s="94">
        <v>33</v>
      </c>
      <c r="E40" s="89">
        <v>10</v>
      </c>
      <c r="F40" s="89">
        <v>92</v>
      </c>
      <c r="G40" s="94">
        <v>1704</v>
      </c>
      <c r="H40" s="94">
        <v>12</v>
      </c>
    </row>
    <row r="41" spans="1:8" s="105" customFormat="1" ht="12.75">
      <c r="A41" s="64" t="s">
        <v>121</v>
      </c>
      <c r="B41" s="95">
        <v>51</v>
      </c>
      <c r="C41" s="96">
        <v>13</v>
      </c>
      <c r="D41" s="96">
        <v>1</v>
      </c>
      <c r="E41" s="95">
        <v>0</v>
      </c>
      <c r="F41" s="95">
        <v>4</v>
      </c>
      <c r="G41" s="96">
        <v>30</v>
      </c>
      <c r="H41" s="96">
        <v>2</v>
      </c>
    </row>
    <row r="42" spans="1:8" s="105" customFormat="1" ht="12.75">
      <c r="A42" s="69" t="s">
        <v>122</v>
      </c>
      <c r="B42" s="91">
        <v>37</v>
      </c>
      <c r="C42" s="92">
        <v>19</v>
      </c>
      <c r="D42" s="92">
        <v>1</v>
      </c>
      <c r="E42" s="91">
        <v>1</v>
      </c>
      <c r="F42" s="91">
        <v>11</v>
      </c>
      <c r="G42" s="92">
        <v>225</v>
      </c>
      <c r="H42" s="92">
        <v>3</v>
      </c>
    </row>
    <row r="43" spans="1:8" s="105" customFormat="1" ht="12.75">
      <c r="A43" s="69" t="s">
        <v>123</v>
      </c>
      <c r="B43" s="91">
        <v>51</v>
      </c>
      <c r="C43" s="92">
        <v>16</v>
      </c>
      <c r="D43" s="92">
        <v>0</v>
      </c>
      <c r="E43" s="91">
        <v>0</v>
      </c>
      <c r="F43" s="91">
        <v>4</v>
      </c>
      <c r="G43" s="92">
        <v>64</v>
      </c>
      <c r="H43" s="92">
        <v>0</v>
      </c>
    </row>
    <row r="44" spans="1:8" s="105" customFormat="1" ht="12.75">
      <c r="A44" s="69" t="s">
        <v>124</v>
      </c>
      <c r="B44" s="91">
        <v>32</v>
      </c>
      <c r="C44" s="92">
        <v>12</v>
      </c>
      <c r="D44" s="92">
        <v>7</v>
      </c>
      <c r="E44" s="91">
        <v>0</v>
      </c>
      <c r="F44" s="91">
        <v>4</v>
      </c>
      <c r="G44" s="92">
        <v>121</v>
      </c>
      <c r="H44" s="92">
        <v>0</v>
      </c>
    </row>
    <row r="45" spans="1:8" s="105" customFormat="1" ht="12.75">
      <c r="A45" s="69" t="s">
        <v>125</v>
      </c>
      <c r="B45" s="91">
        <v>56</v>
      </c>
      <c r="C45" s="92">
        <v>18</v>
      </c>
      <c r="D45" s="92">
        <v>2</v>
      </c>
      <c r="E45" s="91">
        <v>1</v>
      </c>
      <c r="F45" s="91">
        <v>22</v>
      </c>
      <c r="G45" s="92">
        <v>401</v>
      </c>
      <c r="H45" s="92">
        <v>3</v>
      </c>
    </row>
    <row r="46" spans="1:8" s="105" customFormat="1" ht="12.75">
      <c r="A46" s="69" t="s">
        <v>126</v>
      </c>
      <c r="B46" s="91">
        <v>58</v>
      </c>
      <c r="C46" s="92">
        <v>25</v>
      </c>
      <c r="D46" s="92">
        <v>10</v>
      </c>
      <c r="E46" s="91">
        <v>4</v>
      </c>
      <c r="F46" s="91">
        <v>16</v>
      </c>
      <c r="G46" s="92">
        <v>246</v>
      </c>
      <c r="H46" s="92">
        <v>2</v>
      </c>
    </row>
    <row r="47" spans="1:8" s="105" customFormat="1" ht="12.75">
      <c r="A47" s="69" t="s">
        <v>127</v>
      </c>
      <c r="B47" s="91">
        <v>45</v>
      </c>
      <c r="C47" s="92">
        <v>21</v>
      </c>
      <c r="D47" s="92">
        <v>0</v>
      </c>
      <c r="E47" s="91">
        <v>2</v>
      </c>
      <c r="F47" s="91">
        <v>9</v>
      </c>
      <c r="G47" s="92">
        <v>79</v>
      </c>
      <c r="H47" s="92">
        <v>0</v>
      </c>
    </row>
    <row r="48" spans="1:8" s="105" customFormat="1" ht="12.75">
      <c r="A48" s="69" t="s">
        <v>128</v>
      </c>
      <c r="B48" s="91">
        <v>42</v>
      </c>
      <c r="C48" s="92">
        <v>15</v>
      </c>
      <c r="D48" s="92">
        <v>4</v>
      </c>
      <c r="E48" s="91">
        <v>0</v>
      </c>
      <c r="F48" s="91">
        <v>5</v>
      </c>
      <c r="G48" s="92">
        <v>233</v>
      </c>
      <c r="H48" s="92">
        <v>0</v>
      </c>
    </row>
    <row r="49" spans="1:8" s="105" customFormat="1" ht="12.75">
      <c r="A49" s="69" t="s">
        <v>129</v>
      </c>
      <c r="B49" s="91">
        <v>10</v>
      </c>
      <c r="C49" s="92">
        <v>2</v>
      </c>
      <c r="D49" s="92">
        <v>2</v>
      </c>
      <c r="E49" s="91">
        <v>0</v>
      </c>
      <c r="F49" s="91">
        <v>3</v>
      </c>
      <c r="G49" s="92">
        <v>63</v>
      </c>
      <c r="H49" s="92">
        <v>1</v>
      </c>
    </row>
    <row r="50" spans="1:8" s="105" customFormat="1" ht="12" customHeight="1">
      <c r="A50" s="69" t="s">
        <v>130</v>
      </c>
      <c r="B50" s="91">
        <v>18</v>
      </c>
      <c r="C50" s="91">
        <v>11</v>
      </c>
      <c r="D50" s="91">
        <v>2</v>
      </c>
      <c r="E50" s="91">
        <v>1</v>
      </c>
      <c r="F50" s="91">
        <v>2</v>
      </c>
      <c r="G50" s="91">
        <v>39</v>
      </c>
      <c r="H50" s="91">
        <v>0</v>
      </c>
    </row>
    <row r="51" spans="1:8" s="105" customFormat="1" ht="12.75">
      <c r="A51" s="88" t="s">
        <v>131</v>
      </c>
      <c r="B51" s="97">
        <v>94</v>
      </c>
      <c r="C51" s="97">
        <v>52</v>
      </c>
      <c r="D51" s="97">
        <v>4</v>
      </c>
      <c r="E51" s="97">
        <v>1</v>
      </c>
      <c r="F51" s="97">
        <v>12</v>
      </c>
      <c r="G51" s="97">
        <v>203</v>
      </c>
      <c r="H51" s="97">
        <v>1</v>
      </c>
    </row>
    <row r="52" spans="1:8" s="105" customFormat="1" ht="12.75">
      <c r="A52" s="98"/>
      <c r="B52" s="99"/>
      <c r="C52" s="99"/>
      <c r="D52" s="99"/>
      <c r="E52" s="99"/>
      <c r="F52" s="99"/>
      <c r="G52" s="99"/>
      <c r="H52" s="99"/>
    </row>
    <row r="53" spans="1:8" s="105" customFormat="1" ht="12.75">
      <c r="A53" s="98"/>
      <c r="B53" s="99"/>
      <c r="C53" s="99"/>
      <c r="D53" s="99"/>
      <c r="E53" s="99"/>
      <c r="F53" s="99"/>
      <c r="G53" s="99"/>
      <c r="H53" s="99"/>
    </row>
    <row r="54" spans="1:8" s="105" customFormat="1" ht="12.75">
      <c r="A54" s="98"/>
      <c r="B54" s="99"/>
      <c r="C54" s="99"/>
      <c r="D54" s="99"/>
      <c r="E54" s="99"/>
      <c r="F54" s="99"/>
      <c r="G54" s="99"/>
      <c r="H54" s="99"/>
    </row>
    <row r="55" spans="1:8" s="105" customFormat="1" ht="12.75">
      <c r="A55" s="98"/>
      <c r="B55" s="99"/>
      <c r="C55" s="99"/>
      <c r="D55" s="99"/>
      <c r="E55" s="99"/>
      <c r="F55" s="99"/>
      <c r="G55" s="99"/>
      <c r="H55" s="99"/>
    </row>
    <row r="56" spans="1:8" s="105" customFormat="1" ht="12.75">
      <c r="A56" s="98"/>
      <c r="B56" s="99"/>
      <c r="C56" s="99"/>
      <c r="D56" s="99"/>
      <c r="E56" s="99"/>
      <c r="F56" s="99"/>
      <c r="G56" s="99"/>
      <c r="H56" s="99"/>
    </row>
    <row r="57" spans="1:8" s="105" customFormat="1" ht="12.75">
      <c r="A57" s="98"/>
      <c r="B57" s="99"/>
      <c r="C57" s="99"/>
      <c r="D57" s="99"/>
      <c r="E57" s="99"/>
      <c r="F57" s="99"/>
      <c r="G57" s="99"/>
      <c r="H57" s="99"/>
    </row>
    <row r="58" spans="1:8" s="105" customFormat="1" ht="12.75">
      <c r="A58" s="98"/>
      <c r="B58" s="99"/>
      <c r="C58" s="99"/>
      <c r="D58" s="99">
        <v>32</v>
      </c>
      <c r="E58" s="99"/>
      <c r="F58" s="99"/>
      <c r="G58" s="99"/>
      <c r="H58" s="99"/>
    </row>
    <row r="59" s="105" customFormat="1" ht="14.25">
      <c r="A59" s="108" t="s">
        <v>216</v>
      </c>
    </row>
    <row r="60" spans="1:7" s="132" customFormat="1" ht="12.75" customHeight="1">
      <c r="A60" s="81" t="s">
        <v>318</v>
      </c>
      <c r="B60" s="131"/>
      <c r="C60" s="131"/>
      <c r="D60" s="131"/>
      <c r="E60" s="131"/>
      <c r="F60" s="131"/>
      <c r="G60" s="131" t="s">
        <v>225</v>
      </c>
    </row>
    <row r="61" spans="1:8" s="111" customFormat="1" ht="12.75">
      <c r="A61" s="133"/>
      <c r="B61" s="52" t="s">
        <v>218</v>
      </c>
      <c r="C61" s="5" t="s">
        <v>219</v>
      </c>
      <c r="D61" s="52" t="s">
        <v>220</v>
      </c>
      <c r="E61" s="5" t="s">
        <v>221</v>
      </c>
      <c r="F61" s="52" t="s">
        <v>222</v>
      </c>
      <c r="G61" s="52" t="s">
        <v>223</v>
      </c>
      <c r="H61" s="5" t="s">
        <v>224</v>
      </c>
    </row>
    <row r="62" spans="1:8" s="132" customFormat="1" ht="12.75" customHeight="1">
      <c r="A62" s="93" t="s">
        <v>132</v>
      </c>
      <c r="B62" s="89">
        <v>824</v>
      </c>
      <c r="C62" s="100">
        <v>437</v>
      </c>
      <c r="D62" s="100">
        <v>42</v>
      </c>
      <c r="E62" s="100">
        <v>33</v>
      </c>
      <c r="F62" s="93">
        <v>131</v>
      </c>
      <c r="G62" s="89">
        <v>2446</v>
      </c>
      <c r="H62" s="100">
        <v>22</v>
      </c>
    </row>
    <row r="63" spans="1:8" s="111" customFormat="1" ht="12.75">
      <c r="A63" s="69" t="s">
        <v>133</v>
      </c>
      <c r="B63" s="91">
        <v>87</v>
      </c>
      <c r="C63" s="101">
        <v>32</v>
      </c>
      <c r="D63" s="101">
        <v>2</v>
      </c>
      <c r="E63" s="101">
        <v>0</v>
      </c>
      <c r="F63" s="69">
        <v>7</v>
      </c>
      <c r="G63" s="91">
        <v>176</v>
      </c>
      <c r="H63" s="101">
        <v>3</v>
      </c>
    </row>
    <row r="64" spans="1:8" s="111" customFormat="1" ht="12.75">
      <c r="A64" s="69" t="s">
        <v>134</v>
      </c>
      <c r="B64" s="91">
        <v>24</v>
      </c>
      <c r="C64" s="101">
        <v>12</v>
      </c>
      <c r="D64" s="101">
        <v>5</v>
      </c>
      <c r="E64" s="101">
        <v>0</v>
      </c>
      <c r="F64" s="69">
        <v>0</v>
      </c>
      <c r="G64" s="91">
        <v>50</v>
      </c>
      <c r="H64" s="101">
        <v>0</v>
      </c>
    </row>
    <row r="65" spans="1:8" s="105" customFormat="1" ht="12.75">
      <c r="A65" s="69" t="s">
        <v>135</v>
      </c>
      <c r="B65" s="91">
        <v>95</v>
      </c>
      <c r="C65" s="101">
        <v>21</v>
      </c>
      <c r="D65" s="101">
        <v>2</v>
      </c>
      <c r="E65" s="101">
        <v>2</v>
      </c>
      <c r="F65" s="69">
        <v>1</v>
      </c>
      <c r="G65" s="91">
        <v>344</v>
      </c>
      <c r="H65" s="101">
        <v>6</v>
      </c>
    </row>
    <row r="66" spans="1:8" s="105" customFormat="1" ht="12.75">
      <c r="A66" s="69" t="s">
        <v>136</v>
      </c>
      <c r="B66" s="91">
        <v>31</v>
      </c>
      <c r="C66" s="101">
        <v>25</v>
      </c>
      <c r="D66" s="101">
        <v>3</v>
      </c>
      <c r="E66" s="101">
        <v>0</v>
      </c>
      <c r="F66" s="69">
        <v>7</v>
      </c>
      <c r="G66" s="91">
        <v>130</v>
      </c>
      <c r="H66" s="101">
        <v>0</v>
      </c>
    </row>
    <row r="67" spans="1:8" s="105" customFormat="1" ht="12.75">
      <c r="A67" s="69" t="s">
        <v>137</v>
      </c>
      <c r="B67" s="91">
        <v>14</v>
      </c>
      <c r="C67" s="101">
        <v>13</v>
      </c>
      <c r="D67" s="101">
        <v>0</v>
      </c>
      <c r="E67" s="101">
        <v>3</v>
      </c>
      <c r="F67" s="69">
        <v>2</v>
      </c>
      <c r="G67" s="91">
        <v>101</v>
      </c>
      <c r="H67" s="101">
        <v>4</v>
      </c>
    </row>
    <row r="68" spans="1:8" s="105" customFormat="1" ht="12.75">
      <c r="A68" s="69" t="s">
        <v>138</v>
      </c>
      <c r="B68" s="91">
        <v>95</v>
      </c>
      <c r="C68" s="101">
        <v>53</v>
      </c>
      <c r="D68" s="101">
        <v>10</v>
      </c>
      <c r="E68" s="101">
        <v>6</v>
      </c>
      <c r="F68" s="69">
        <v>28</v>
      </c>
      <c r="G68" s="91">
        <v>250</v>
      </c>
      <c r="H68" s="101">
        <v>1</v>
      </c>
    </row>
    <row r="69" spans="1:8" s="105" customFormat="1" ht="12.75">
      <c r="A69" s="69" t="s">
        <v>139</v>
      </c>
      <c r="B69" s="91">
        <v>39</v>
      </c>
      <c r="C69" s="101">
        <v>17</v>
      </c>
      <c r="D69" s="101">
        <v>2</v>
      </c>
      <c r="E69" s="101">
        <v>0</v>
      </c>
      <c r="F69" s="69">
        <v>5</v>
      </c>
      <c r="G69" s="91">
        <v>91</v>
      </c>
      <c r="H69" s="101">
        <v>0</v>
      </c>
    </row>
    <row r="70" spans="1:8" s="105" customFormat="1" ht="12.75">
      <c r="A70" s="69" t="s">
        <v>140</v>
      </c>
      <c r="B70" s="91">
        <v>57</v>
      </c>
      <c r="C70" s="101">
        <v>16</v>
      </c>
      <c r="D70" s="101">
        <v>1</v>
      </c>
      <c r="E70" s="101">
        <v>4</v>
      </c>
      <c r="F70" s="69">
        <v>6</v>
      </c>
      <c r="G70" s="91">
        <v>424</v>
      </c>
      <c r="H70" s="101">
        <v>2</v>
      </c>
    </row>
    <row r="71" spans="1:8" s="105" customFormat="1" ht="12.75">
      <c r="A71" s="69" t="s">
        <v>141</v>
      </c>
      <c r="B71" s="91">
        <v>125</v>
      </c>
      <c r="C71" s="101">
        <v>108</v>
      </c>
      <c r="D71" s="101">
        <v>6</v>
      </c>
      <c r="E71" s="101">
        <v>9</v>
      </c>
      <c r="F71" s="69">
        <v>42</v>
      </c>
      <c r="G71" s="91">
        <v>462</v>
      </c>
      <c r="H71" s="101">
        <v>1</v>
      </c>
    </row>
    <row r="72" spans="1:8" s="105" customFormat="1" ht="12.75">
      <c r="A72" s="69" t="s">
        <v>142</v>
      </c>
      <c r="B72" s="91">
        <v>95</v>
      </c>
      <c r="C72" s="101">
        <v>102</v>
      </c>
      <c r="D72" s="101">
        <v>6</v>
      </c>
      <c r="E72" s="101">
        <v>5</v>
      </c>
      <c r="F72" s="69">
        <v>16</v>
      </c>
      <c r="G72" s="91">
        <v>195</v>
      </c>
      <c r="H72" s="101">
        <v>1</v>
      </c>
    </row>
    <row r="73" spans="1:8" s="105" customFormat="1" ht="12.75">
      <c r="A73" s="69" t="s">
        <v>143</v>
      </c>
      <c r="B73" s="91">
        <v>63</v>
      </c>
      <c r="C73" s="101">
        <v>9</v>
      </c>
      <c r="D73" s="101">
        <v>0</v>
      </c>
      <c r="E73" s="101">
        <v>2</v>
      </c>
      <c r="F73" s="69">
        <v>1</v>
      </c>
      <c r="G73" s="91">
        <v>123</v>
      </c>
      <c r="H73" s="101">
        <v>4</v>
      </c>
    </row>
    <row r="74" spans="1:8" s="105" customFormat="1" ht="12.75">
      <c r="A74" s="69" t="s">
        <v>144</v>
      </c>
      <c r="B74" s="91">
        <v>51</v>
      </c>
      <c r="C74" s="101">
        <v>11</v>
      </c>
      <c r="D74" s="101">
        <v>0</v>
      </c>
      <c r="E74" s="101">
        <v>1</v>
      </c>
      <c r="F74" s="69">
        <v>7</v>
      </c>
      <c r="G74" s="91">
        <v>39</v>
      </c>
      <c r="H74" s="101">
        <v>0</v>
      </c>
    </row>
    <row r="75" spans="1:8" s="105" customFormat="1" ht="12.75">
      <c r="A75" s="69" t="s">
        <v>145</v>
      </c>
      <c r="B75" s="91">
        <v>48</v>
      </c>
      <c r="C75" s="101">
        <v>18</v>
      </c>
      <c r="D75" s="101">
        <v>5</v>
      </c>
      <c r="E75" s="101">
        <v>1</v>
      </c>
      <c r="F75" s="69">
        <v>9</v>
      </c>
      <c r="G75" s="91">
        <v>61</v>
      </c>
      <c r="H75" s="101">
        <v>0</v>
      </c>
    </row>
    <row r="76" spans="1:8" s="105" customFormat="1" ht="12.75">
      <c r="A76" s="93" t="s">
        <v>146</v>
      </c>
      <c r="B76" s="89">
        <v>978</v>
      </c>
      <c r="C76" s="100">
        <v>482</v>
      </c>
      <c r="D76" s="100">
        <v>8</v>
      </c>
      <c r="E76" s="100">
        <v>51</v>
      </c>
      <c r="F76" s="93">
        <v>143</v>
      </c>
      <c r="G76" s="89">
        <v>3051</v>
      </c>
      <c r="H76" s="100">
        <v>14</v>
      </c>
    </row>
    <row r="77" spans="1:8" s="105" customFormat="1" ht="12.75">
      <c r="A77" s="64" t="s">
        <v>147</v>
      </c>
      <c r="B77" s="95">
        <v>75</v>
      </c>
      <c r="C77" s="102">
        <v>53</v>
      </c>
      <c r="D77" s="101">
        <v>2</v>
      </c>
      <c r="E77" s="101">
        <v>5</v>
      </c>
      <c r="F77" s="64">
        <v>13</v>
      </c>
      <c r="G77" s="95">
        <v>159</v>
      </c>
      <c r="H77" s="102">
        <v>1</v>
      </c>
    </row>
    <row r="78" spans="1:8" s="105" customFormat="1" ht="12.75">
      <c r="A78" s="69" t="s">
        <v>148</v>
      </c>
      <c r="B78" s="91">
        <v>44</v>
      </c>
      <c r="C78" s="101">
        <v>20</v>
      </c>
      <c r="D78" s="101">
        <v>0</v>
      </c>
      <c r="E78" s="101">
        <v>2</v>
      </c>
      <c r="F78" s="69">
        <v>11</v>
      </c>
      <c r="G78" s="91">
        <v>279</v>
      </c>
      <c r="H78" s="101">
        <v>1</v>
      </c>
    </row>
    <row r="79" spans="1:8" s="105" customFormat="1" ht="12.75">
      <c r="A79" s="69" t="s">
        <v>149</v>
      </c>
      <c r="B79" s="91">
        <v>86</v>
      </c>
      <c r="C79" s="101">
        <v>26</v>
      </c>
      <c r="D79" s="101">
        <v>0</v>
      </c>
      <c r="E79" s="101">
        <v>4</v>
      </c>
      <c r="F79" s="69">
        <v>10</v>
      </c>
      <c r="G79" s="91">
        <v>333</v>
      </c>
      <c r="H79" s="101">
        <v>0</v>
      </c>
    </row>
    <row r="80" spans="1:8" s="105" customFormat="1" ht="12.75">
      <c r="A80" s="69" t="s">
        <v>150</v>
      </c>
      <c r="B80" s="91">
        <v>70</v>
      </c>
      <c r="C80" s="101">
        <v>46</v>
      </c>
      <c r="D80" s="101">
        <v>2</v>
      </c>
      <c r="E80" s="101">
        <v>2</v>
      </c>
      <c r="F80" s="69">
        <v>7</v>
      </c>
      <c r="G80" s="91">
        <v>134</v>
      </c>
      <c r="H80" s="101">
        <v>2</v>
      </c>
    </row>
    <row r="81" spans="1:8" s="105" customFormat="1" ht="12.75">
      <c r="A81" s="69" t="s">
        <v>151</v>
      </c>
      <c r="B81" s="91">
        <v>17</v>
      </c>
      <c r="C81" s="101">
        <v>12</v>
      </c>
      <c r="D81" s="101">
        <v>0</v>
      </c>
      <c r="E81" s="101">
        <v>1</v>
      </c>
      <c r="F81" s="69">
        <v>1</v>
      </c>
      <c r="G81" s="91">
        <v>55</v>
      </c>
      <c r="H81" s="101">
        <v>0</v>
      </c>
    </row>
    <row r="82" spans="1:8" s="105" customFormat="1" ht="12.75">
      <c r="A82" s="69" t="s">
        <v>152</v>
      </c>
      <c r="B82" s="91">
        <v>167</v>
      </c>
      <c r="C82" s="101">
        <v>32</v>
      </c>
      <c r="D82" s="101">
        <v>0</v>
      </c>
      <c r="E82" s="101">
        <v>6</v>
      </c>
      <c r="F82" s="69">
        <v>13</v>
      </c>
      <c r="G82" s="91">
        <v>694</v>
      </c>
      <c r="H82" s="101">
        <v>0</v>
      </c>
    </row>
    <row r="83" spans="1:8" s="105" customFormat="1" ht="12.75">
      <c r="A83" s="69" t="s">
        <v>153</v>
      </c>
      <c r="B83" s="91">
        <v>170</v>
      </c>
      <c r="C83" s="101">
        <v>67</v>
      </c>
      <c r="D83" s="101">
        <v>0</v>
      </c>
      <c r="E83" s="101">
        <v>12</v>
      </c>
      <c r="F83" s="69">
        <v>23</v>
      </c>
      <c r="G83" s="91">
        <v>358</v>
      </c>
      <c r="H83" s="101">
        <v>6</v>
      </c>
    </row>
    <row r="84" spans="1:8" s="105" customFormat="1" ht="12.75">
      <c r="A84" s="69" t="s">
        <v>154</v>
      </c>
      <c r="B84" s="91">
        <v>86</v>
      </c>
      <c r="C84" s="101">
        <v>41</v>
      </c>
      <c r="D84" s="101">
        <v>3</v>
      </c>
      <c r="E84" s="101">
        <v>6</v>
      </c>
      <c r="F84" s="69">
        <v>13</v>
      </c>
      <c r="G84" s="91">
        <v>95</v>
      </c>
      <c r="H84" s="101">
        <v>1</v>
      </c>
    </row>
    <row r="85" spans="1:8" s="105" customFormat="1" ht="12.75">
      <c r="A85" s="69" t="s">
        <v>155</v>
      </c>
      <c r="B85" s="91">
        <v>45</v>
      </c>
      <c r="C85" s="101">
        <v>42</v>
      </c>
      <c r="D85" s="101">
        <v>0</v>
      </c>
      <c r="E85" s="101">
        <v>0</v>
      </c>
      <c r="F85" s="69">
        <v>4</v>
      </c>
      <c r="G85" s="91">
        <v>102</v>
      </c>
      <c r="H85" s="101">
        <v>0</v>
      </c>
    </row>
    <row r="86" spans="1:8" s="105" customFormat="1" ht="12.75">
      <c r="A86" s="69" t="s">
        <v>156</v>
      </c>
      <c r="B86" s="91">
        <v>77</v>
      </c>
      <c r="C86" s="101">
        <v>25</v>
      </c>
      <c r="D86" s="101">
        <v>0</v>
      </c>
      <c r="E86" s="101">
        <v>0</v>
      </c>
      <c r="F86" s="69">
        <v>5</v>
      </c>
      <c r="G86" s="91">
        <v>212</v>
      </c>
      <c r="H86" s="101">
        <v>2</v>
      </c>
    </row>
    <row r="87" spans="1:8" s="105" customFormat="1" ht="12.75">
      <c r="A87" s="69" t="s">
        <v>157</v>
      </c>
      <c r="B87" s="91">
        <v>28</v>
      </c>
      <c r="C87" s="101">
        <v>18</v>
      </c>
      <c r="D87" s="101">
        <v>0</v>
      </c>
      <c r="E87" s="101">
        <v>0</v>
      </c>
      <c r="F87" s="69">
        <v>4</v>
      </c>
      <c r="G87" s="91">
        <v>104</v>
      </c>
      <c r="H87" s="101">
        <v>1</v>
      </c>
    </row>
    <row r="88" spans="1:8" s="105" customFormat="1" ht="12.75">
      <c r="A88" s="69" t="s">
        <v>158</v>
      </c>
      <c r="B88" s="91">
        <v>20</v>
      </c>
      <c r="C88" s="101">
        <v>20</v>
      </c>
      <c r="D88" s="101">
        <v>0</v>
      </c>
      <c r="E88" s="101">
        <v>3</v>
      </c>
      <c r="F88" s="69">
        <v>2</v>
      </c>
      <c r="G88" s="91">
        <v>78</v>
      </c>
      <c r="H88" s="101">
        <v>0</v>
      </c>
    </row>
    <row r="89" spans="1:8" s="105" customFormat="1" ht="12.75">
      <c r="A89" s="88" t="s">
        <v>159</v>
      </c>
      <c r="B89" s="91">
        <v>93</v>
      </c>
      <c r="C89" s="103">
        <v>80</v>
      </c>
      <c r="D89" s="103">
        <v>1</v>
      </c>
      <c r="E89" s="103">
        <v>10</v>
      </c>
      <c r="F89" s="88">
        <v>37</v>
      </c>
      <c r="G89" s="91">
        <v>448</v>
      </c>
      <c r="H89" s="103">
        <v>0</v>
      </c>
    </row>
    <row r="90" spans="1:8" s="105" customFormat="1" ht="12.75">
      <c r="A90" s="93" t="s">
        <v>160</v>
      </c>
      <c r="B90" s="89">
        <v>1784</v>
      </c>
      <c r="C90" s="100">
        <v>483</v>
      </c>
      <c r="D90" s="100">
        <v>44</v>
      </c>
      <c r="E90" s="100">
        <v>65</v>
      </c>
      <c r="F90" s="93">
        <v>204</v>
      </c>
      <c r="G90" s="89">
        <v>4246</v>
      </c>
      <c r="H90" s="100">
        <v>29</v>
      </c>
    </row>
    <row r="91" spans="1:8" s="105" customFormat="1" ht="12.75">
      <c r="A91" s="69" t="s">
        <v>161</v>
      </c>
      <c r="B91" s="91">
        <v>21</v>
      </c>
      <c r="C91" s="101">
        <v>9</v>
      </c>
      <c r="D91" s="101">
        <v>2</v>
      </c>
      <c r="E91" s="101">
        <v>4</v>
      </c>
      <c r="F91" s="69">
        <v>17</v>
      </c>
      <c r="G91" s="91">
        <v>201</v>
      </c>
      <c r="H91" s="101">
        <v>0</v>
      </c>
    </row>
    <row r="92" spans="1:8" s="105" customFormat="1" ht="12.75">
      <c r="A92" s="69" t="s">
        <v>162</v>
      </c>
      <c r="B92" s="91">
        <v>121</v>
      </c>
      <c r="C92" s="101">
        <v>23</v>
      </c>
      <c r="D92" s="101">
        <v>8</v>
      </c>
      <c r="E92" s="101">
        <v>0</v>
      </c>
      <c r="F92" s="69">
        <v>9</v>
      </c>
      <c r="G92" s="91">
        <v>242</v>
      </c>
      <c r="H92" s="101">
        <v>7</v>
      </c>
    </row>
    <row r="93" spans="1:8" s="105" customFormat="1" ht="12.75">
      <c r="A93" s="69" t="s">
        <v>163</v>
      </c>
      <c r="B93" s="91">
        <v>74</v>
      </c>
      <c r="C93" s="101">
        <v>43</v>
      </c>
      <c r="D93" s="101">
        <v>4</v>
      </c>
      <c r="E93" s="101">
        <v>4</v>
      </c>
      <c r="F93" s="69">
        <v>1</v>
      </c>
      <c r="G93" s="91">
        <v>200</v>
      </c>
      <c r="H93" s="101">
        <v>4</v>
      </c>
    </row>
    <row r="94" spans="1:8" s="105" customFormat="1" ht="12.75">
      <c r="A94" s="69" t="s">
        <v>164</v>
      </c>
      <c r="B94" s="91">
        <v>40</v>
      </c>
      <c r="C94" s="101">
        <v>9</v>
      </c>
      <c r="D94" s="101">
        <v>0</v>
      </c>
      <c r="E94" s="101">
        <v>2</v>
      </c>
      <c r="F94" s="69">
        <v>8</v>
      </c>
      <c r="G94" s="91">
        <v>107</v>
      </c>
      <c r="H94" s="101">
        <v>3</v>
      </c>
    </row>
    <row r="95" spans="1:8" s="105" customFormat="1" ht="12.75">
      <c r="A95" s="69" t="s">
        <v>165</v>
      </c>
      <c r="B95" s="91">
        <v>184</v>
      </c>
      <c r="C95" s="101">
        <v>25</v>
      </c>
      <c r="D95" s="101">
        <v>1</v>
      </c>
      <c r="E95" s="101">
        <v>5</v>
      </c>
      <c r="F95" s="69">
        <v>11</v>
      </c>
      <c r="G95" s="91">
        <v>194</v>
      </c>
      <c r="H95" s="101">
        <v>4</v>
      </c>
    </row>
    <row r="96" spans="1:8" s="105" customFormat="1" ht="12" customHeight="1">
      <c r="A96" s="69" t="s">
        <v>166</v>
      </c>
      <c r="B96" s="91">
        <v>134</v>
      </c>
      <c r="C96" s="101">
        <v>31</v>
      </c>
      <c r="D96" s="101">
        <v>0</v>
      </c>
      <c r="E96" s="101">
        <v>13</v>
      </c>
      <c r="F96" s="69">
        <v>24</v>
      </c>
      <c r="G96" s="91">
        <v>341</v>
      </c>
      <c r="H96" s="101">
        <v>5</v>
      </c>
    </row>
    <row r="97" spans="1:8" s="105" customFormat="1" ht="12.75" customHeight="1">
      <c r="A97" s="69" t="s">
        <v>167</v>
      </c>
      <c r="B97" s="91">
        <v>243</v>
      </c>
      <c r="C97" s="101">
        <v>96</v>
      </c>
      <c r="D97" s="101">
        <v>4</v>
      </c>
      <c r="E97" s="101">
        <v>9</v>
      </c>
      <c r="F97" s="69">
        <v>23</v>
      </c>
      <c r="G97" s="91">
        <v>999</v>
      </c>
      <c r="H97" s="101">
        <v>1</v>
      </c>
    </row>
    <row r="98" spans="1:8" s="105" customFormat="1" ht="12.75">
      <c r="A98" s="69" t="s">
        <v>168</v>
      </c>
      <c r="B98" s="91">
        <v>84</v>
      </c>
      <c r="C98" s="101">
        <v>24</v>
      </c>
      <c r="D98" s="101">
        <v>1</v>
      </c>
      <c r="E98" s="101">
        <v>3</v>
      </c>
      <c r="F98" s="69">
        <v>31</v>
      </c>
      <c r="G98" s="91">
        <v>240</v>
      </c>
      <c r="H98" s="101">
        <v>3</v>
      </c>
    </row>
    <row r="99" spans="1:8" s="105" customFormat="1" ht="12.75">
      <c r="A99" s="69" t="s">
        <v>169</v>
      </c>
      <c r="B99" s="91">
        <v>61</v>
      </c>
      <c r="C99" s="101">
        <v>33</v>
      </c>
      <c r="D99" s="101">
        <v>1</v>
      </c>
      <c r="E99" s="101">
        <v>4</v>
      </c>
      <c r="F99" s="69">
        <v>9</v>
      </c>
      <c r="G99" s="91">
        <v>137</v>
      </c>
      <c r="H99" s="101">
        <v>0</v>
      </c>
    </row>
    <row r="100" spans="1:8" s="105" customFormat="1" ht="12.75">
      <c r="A100" s="69" t="s">
        <v>170</v>
      </c>
      <c r="B100" s="91">
        <v>159</v>
      </c>
      <c r="C100" s="101">
        <v>89</v>
      </c>
      <c r="D100" s="101">
        <v>4</v>
      </c>
      <c r="E100" s="101">
        <v>5</v>
      </c>
      <c r="F100" s="69">
        <v>12</v>
      </c>
      <c r="G100" s="91">
        <v>1136</v>
      </c>
      <c r="H100" s="101">
        <v>0</v>
      </c>
    </row>
    <row r="101" spans="1:8" s="105" customFormat="1" ht="12.75">
      <c r="A101" s="88" t="s">
        <v>171</v>
      </c>
      <c r="B101" s="97">
        <v>663</v>
      </c>
      <c r="C101" s="103">
        <v>101</v>
      </c>
      <c r="D101" s="103">
        <v>19</v>
      </c>
      <c r="E101" s="103">
        <v>16</v>
      </c>
      <c r="F101" s="88">
        <v>59</v>
      </c>
      <c r="G101" s="97">
        <v>449</v>
      </c>
      <c r="H101" s="103">
        <v>2</v>
      </c>
    </row>
    <row r="102" spans="1:8" ht="12.75">
      <c r="A102" s="9" t="s">
        <v>226</v>
      </c>
      <c r="B102" s="104"/>
      <c r="C102" s="104"/>
      <c r="D102" s="104"/>
      <c r="E102" s="104"/>
      <c r="F102" s="104"/>
      <c r="G102" s="104"/>
      <c r="H102" s="104"/>
    </row>
    <row r="103" spans="1:8" ht="12.75">
      <c r="A103" s="6" t="s">
        <v>227</v>
      </c>
      <c r="B103" s="105"/>
      <c r="C103" s="105"/>
      <c r="D103" s="105"/>
      <c r="E103" s="105"/>
      <c r="F103" s="105"/>
      <c r="G103" s="105"/>
      <c r="H103" s="105"/>
    </row>
    <row r="104" spans="1:8" ht="12.75">
      <c r="A104" s="6" t="s">
        <v>228</v>
      </c>
      <c r="B104" s="105"/>
      <c r="C104" s="105"/>
      <c r="D104" s="105"/>
      <c r="E104" s="105"/>
      <c r="F104" s="105"/>
      <c r="G104" s="105"/>
      <c r="H104" s="105"/>
    </row>
    <row r="105" spans="1:8" ht="12.75">
      <c r="A105" s="6" t="s">
        <v>229</v>
      </c>
      <c r="B105" s="105"/>
      <c r="C105" s="105"/>
      <c r="D105" s="105"/>
      <c r="E105" s="105"/>
      <c r="F105" s="105"/>
      <c r="G105" s="105"/>
      <c r="H105" s="105"/>
    </row>
    <row r="106" spans="1:8" s="106" customFormat="1" ht="12.75">
      <c r="A106" s="9" t="s">
        <v>230</v>
      </c>
      <c r="B106" s="105"/>
      <c r="C106" s="105"/>
      <c r="D106" s="105"/>
      <c r="E106" s="105"/>
      <c r="F106" s="105"/>
      <c r="G106" s="105"/>
      <c r="H106" s="105"/>
    </row>
    <row r="107" spans="1:8" ht="12.75">
      <c r="A107" s="6" t="s">
        <v>231</v>
      </c>
      <c r="B107" s="105"/>
      <c r="C107" s="105"/>
      <c r="D107" s="105"/>
      <c r="E107" s="105"/>
      <c r="F107" s="105"/>
      <c r="G107" s="105"/>
      <c r="H107" s="105"/>
    </row>
    <row r="108" spans="1:8" ht="12.75">
      <c r="A108" s="9" t="s">
        <v>232</v>
      </c>
      <c r="B108" s="105"/>
      <c r="C108" s="105"/>
      <c r="D108" s="105"/>
      <c r="E108" s="105"/>
      <c r="F108" s="105"/>
      <c r="G108" s="105"/>
      <c r="H108" s="105"/>
    </row>
    <row r="109" spans="1:8" ht="12.75">
      <c r="A109" s="9" t="s">
        <v>233</v>
      </c>
      <c r="B109" s="105"/>
      <c r="C109" s="105"/>
      <c r="D109" s="105"/>
      <c r="E109" s="105"/>
      <c r="F109" s="105"/>
      <c r="G109" s="105"/>
      <c r="H109" s="105"/>
    </row>
    <row r="110" spans="1:8" ht="12.75">
      <c r="A110" s="9" t="s">
        <v>234</v>
      </c>
      <c r="B110" s="105"/>
      <c r="C110" s="105"/>
      <c r="D110" s="105"/>
      <c r="E110" s="105"/>
      <c r="F110" s="105"/>
      <c r="G110" s="105"/>
      <c r="H110" s="105"/>
    </row>
    <row r="111" spans="1:8" ht="12.75">
      <c r="A111" s="6" t="s">
        <v>235</v>
      </c>
      <c r="B111" s="105"/>
      <c r="C111" s="105"/>
      <c r="D111" s="105"/>
      <c r="E111" s="105"/>
      <c r="F111" s="105"/>
      <c r="G111" s="105"/>
      <c r="H111" s="105"/>
    </row>
    <row r="112" spans="1:8" ht="12.75">
      <c r="A112" s="9" t="s">
        <v>236</v>
      </c>
      <c r="B112" s="105"/>
      <c r="C112" s="105"/>
      <c r="D112" s="105"/>
      <c r="E112" s="105"/>
      <c r="F112" s="105"/>
      <c r="G112" s="105"/>
      <c r="H112" s="105"/>
    </row>
    <row r="113" spans="1:8" ht="12.75">
      <c r="A113" s="9" t="s">
        <v>237</v>
      </c>
      <c r="B113" s="105"/>
      <c r="C113" s="105"/>
      <c r="D113" s="105"/>
      <c r="E113" s="105"/>
      <c r="F113" s="105"/>
      <c r="G113" s="105"/>
      <c r="H113" s="105"/>
    </row>
    <row r="114" spans="1:8" ht="12.75">
      <c r="A114" s="6" t="s">
        <v>238</v>
      </c>
      <c r="B114" s="105"/>
      <c r="C114" s="105"/>
      <c r="D114" s="105"/>
      <c r="E114" s="105"/>
      <c r="F114" s="105"/>
      <c r="G114" s="105"/>
      <c r="H114" s="105"/>
    </row>
    <row r="115" spans="1:8" ht="12.75">
      <c r="A115" s="9" t="s">
        <v>239</v>
      </c>
      <c r="B115" s="105"/>
      <c r="C115" s="105"/>
      <c r="D115" s="105"/>
      <c r="E115" s="105"/>
      <c r="F115" s="105"/>
      <c r="G115" s="105"/>
      <c r="H115" s="105"/>
    </row>
    <row r="116" spans="1:8" ht="12.75">
      <c r="A116" s="9"/>
      <c r="B116" s="105"/>
      <c r="C116" s="105"/>
      <c r="D116" s="105">
        <v>33</v>
      </c>
      <c r="E116" s="105"/>
      <c r="F116" s="105"/>
      <c r="G116" s="105"/>
      <c r="H116" s="105"/>
    </row>
    <row r="117" spans="1:8" ht="12.75">
      <c r="A117" s="9"/>
      <c r="B117" s="105"/>
      <c r="C117" s="105"/>
      <c r="E117" s="105"/>
      <c r="F117" s="105"/>
      <c r="G117" s="105"/>
      <c r="H117" s="105"/>
    </row>
    <row r="118" spans="1:8" ht="12.75">
      <c r="A118" s="6"/>
      <c r="B118" s="105"/>
      <c r="C118" s="105"/>
      <c r="D118" s="105"/>
      <c r="E118" s="105"/>
      <c r="F118" s="105"/>
      <c r="G118" s="105"/>
      <c r="H118" s="105"/>
    </row>
    <row r="119" spans="1:8" ht="12.75">
      <c r="A119" s="105"/>
      <c r="B119" s="105"/>
      <c r="C119" s="105"/>
      <c r="D119" s="105"/>
      <c r="E119" s="105"/>
      <c r="F119" s="105"/>
      <c r="G119" s="105"/>
      <c r="H119" s="105"/>
    </row>
    <row r="120" spans="1:8" ht="12.75">
      <c r="A120" s="105"/>
      <c r="B120" s="105"/>
      <c r="C120" s="105"/>
      <c r="D120" s="105"/>
      <c r="E120" s="105"/>
      <c r="F120" s="105"/>
      <c r="G120" s="105"/>
      <c r="H120" s="105"/>
    </row>
    <row r="121" spans="1:8" ht="12.75">
      <c r="A121" s="105"/>
      <c r="B121" s="105"/>
      <c r="C121" s="105"/>
      <c r="D121" s="105"/>
      <c r="E121" s="105"/>
      <c r="F121" s="105"/>
      <c r="G121" s="105"/>
      <c r="H121" s="105"/>
    </row>
    <row r="122" spans="1:8" ht="12.75">
      <c r="A122" s="105"/>
      <c r="B122" s="105"/>
      <c r="C122" s="105"/>
      <c r="D122" s="105"/>
      <c r="E122" s="105"/>
      <c r="F122" s="105"/>
      <c r="G122" s="105"/>
      <c r="H122" s="105"/>
    </row>
    <row r="123" spans="1:8" ht="12.75">
      <c r="A123" s="105"/>
      <c r="B123" s="105"/>
      <c r="C123" s="105"/>
      <c r="D123" s="105"/>
      <c r="E123" s="105"/>
      <c r="F123" s="105"/>
      <c r="G123" s="105"/>
      <c r="H123" s="105"/>
    </row>
    <row r="124" spans="1:8" ht="12.75">
      <c r="A124" s="105"/>
      <c r="B124" s="105"/>
      <c r="C124" s="105"/>
      <c r="D124" s="105"/>
      <c r="E124" s="105"/>
      <c r="F124" s="105"/>
      <c r="G124" s="105"/>
      <c r="H124" s="105"/>
    </row>
    <row r="125" spans="1:8" ht="12.75">
      <c r="A125" s="105"/>
      <c r="B125" s="105"/>
      <c r="C125" s="105"/>
      <c r="D125" s="105"/>
      <c r="E125" s="105"/>
      <c r="F125" s="105"/>
      <c r="G125" s="105"/>
      <c r="H125" s="105"/>
    </row>
    <row r="126" spans="1:8" ht="12.75">
      <c r="A126" s="105"/>
      <c r="B126" s="105"/>
      <c r="C126" s="105"/>
      <c r="D126" s="105"/>
      <c r="E126" s="105"/>
      <c r="F126" s="105"/>
      <c r="G126" s="105"/>
      <c r="H126" s="105"/>
    </row>
    <row r="127" spans="1:8" ht="12.75">
      <c r="A127" s="105"/>
      <c r="B127" s="105"/>
      <c r="C127" s="105"/>
      <c r="D127" s="105"/>
      <c r="E127" s="105"/>
      <c r="F127" s="105"/>
      <c r="G127" s="105"/>
      <c r="H127" s="105"/>
    </row>
    <row r="128" spans="1:8" ht="12.75">
      <c r="A128" s="105"/>
      <c r="B128" s="105"/>
      <c r="C128" s="105"/>
      <c r="D128" s="105"/>
      <c r="E128" s="105"/>
      <c r="F128" s="105"/>
      <c r="G128" s="105"/>
      <c r="H128" s="105"/>
    </row>
    <row r="129" spans="1:8" ht="12.75">
      <c r="A129" s="105"/>
      <c r="B129" s="105"/>
      <c r="C129" s="105"/>
      <c r="D129" s="105"/>
      <c r="E129" s="105"/>
      <c r="F129" s="105"/>
      <c r="G129" s="105"/>
      <c r="H129" s="105"/>
    </row>
    <row r="130" spans="1:8" ht="12.75">
      <c r="A130" s="105"/>
      <c r="B130" s="105"/>
      <c r="C130" s="105"/>
      <c r="D130" s="105"/>
      <c r="E130" s="105"/>
      <c r="F130" s="105"/>
      <c r="G130" s="105"/>
      <c r="H130" s="105"/>
    </row>
    <row r="131" spans="1:8" ht="12.75">
      <c r="A131" s="105"/>
      <c r="B131" s="105"/>
      <c r="C131" s="105"/>
      <c r="D131" s="105"/>
      <c r="E131" s="105"/>
      <c r="F131" s="105"/>
      <c r="G131" s="105"/>
      <c r="H131" s="105"/>
    </row>
    <row r="132" spans="1:8" ht="12.75">
      <c r="A132" s="105"/>
      <c r="B132" s="105"/>
      <c r="C132" s="105"/>
      <c r="D132" s="105"/>
      <c r="E132" s="105"/>
      <c r="F132" s="105"/>
      <c r="G132" s="105"/>
      <c r="H132" s="105"/>
    </row>
    <row r="133" spans="1:8" ht="12.75">
      <c r="A133" s="105"/>
      <c r="B133" s="105"/>
      <c r="C133" s="105"/>
      <c r="D133" s="105"/>
      <c r="E133" s="105"/>
      <c r="F133" s="105"/>
      <c r="G133" s="105"/>
      <c r="H133" s="105"/>
    </row>
    <row r="134" spans="1:8" ht="12.75">
      <c r="A134" s="105"/>
      <c r="B134" s="105"/>
      <c r="C134" s="105"/>
      <c r="D134" s="105"/>
      <c r="E134" s="105"/>
      <c r="F134" s="105"/>
      <c r="G134" s="105"/>
      <c r="H134" s="105"/>
    </row>
    <row r="135" spans="1:8" ht="12.75">
      <c r="A135" s="105"/>
      <c r="B135" s="105"/>
      <c r="C135" s="105"/>
      <c r="D135" s="105"/>
      <c r="E135" s="105"/>
      <c r="F135" s="105"/>
      <c r="G135" s="105"/>
      <c r="H135" s="105"/>
    </row>
    <row r="136" spans="1:8" ht="12.75">
      <c r="A136" s="105"/>
      <c r="B136" s="105"/>
      <c r="C136" s="105"/>
      <c r="D136" s="105"/>
      <c r="E136" s="105"/>
      <c r="F136" s="105"/>
      <c r="G136" s="105"/>
      <c r="H136" s="105"/>
    </row>
    <row r="137" spans="1:8" ht="12.75">
      <c r="A137" s="105"/>
      <c r="B137" s="105"/>
      <c r="C137" s="105"/>
      <c r="D137" s="105"/>
      <c r="E137" s="105"/>
      <c r="F137" s="105"/>
      <c r="G137" s="105"/>
      <c r="H137" s="105"/>
    </row>
    <row r="138" spans="1:8" ht="12.75">
      <c r="A138" s="105"/>
      <c r="B138" s="105"/>
      <c r="C138" s="105"/>
      <c r="D138" s="105"/>
      <c r="E138" s="105"/>
      <c r="F138" s="105"/>
      <c r="G138" s="105"/>
      <c r="H138" s="105"/>
    </row>
    <row r="139" spans="1:8" ht="12.75">
      <c r="A139" s="105"/>
      <c r="B139" s="105"/>
      <c r="C139" s="105"/>
      <c r="D139" s="105"/>
      <c r="E139" s="105"/>
      <c r="F139" s="105"/>
      <c r="G139" s="105"/>
      <c r="H139" s="105"/>
    </row>
    <row r="140" spans="1:8" ht="12.75">
      <c r="A140" s="105"/>
      <c r="B140" s="105"/>
      <c r="C140" s="105"/>
      <c r="D140" s="105"/>
      <c r="E140" s="105"/>
      <c r="F140" s="105"/>
      <c r="G140" s="105"/>
      <c r="H140" s="105"/>
    </row>
    <row r="141" spans="1:8" ht="12.75">
      <c r="A141" s="105"/>
      <c r="B141" s="105"/>
      <c r="C141" s="105"/>
      <c r="D141" s="105"/>
      <c r="E141" s="105"/>
      <c r="F141" s="105"/>
      <c r="G141" s="105"/>
      <c r="H141" s="105"/>
    </row>
    <row r="142" spans="1:8" ht="12.75">
      <c r="A142" s="105"/>
      <c r="B142" s="105"/>
      <c r="C142" s="105"/>
      <c r="D142" s="105"/>
      <c r="E142" s="105"/>
      <c r="F142" s="105"/>
      <c r="G142" s="105"/>
      <c r="H142" s="105"/>
    </row>
    <row r="143" spans="1:8" ht="12.75">
      <c r="A143" s="105"/>
      <c r="B143" s="105"/>
      <c r="C143" s="105"/>
      <c r="D143" s="105"/>
      <c r="E143" s="105"/>
      <c r="F143" s="105"/>
      <c r="G143" s="105"/>
      <c r="H143" s="105"/>
    </row>
    <row r="144" spans="1:8" ht="12.75">
      <c r="A144" s="105"/>
      <c r="B144" s="105"/>
      <c r="C144" s="105"/>
      <c r="D144" s="105"/>
      <c r="E144" s="105"/>
      <c r="F144" s="105"/>
      <c r="G144" s="105"/>
      <c r="H144" s="105"/>
    </row>
    <row r="145" spans="1:8" ht="12.75">
      <c r="A145" s="105"/>
      <c r="B145" s="105"/>
      <c r="C145" s="105"/>
      <c r="D145" s="105"/>
      <c r="E145" s="105"/>
      <c r="F145" s="105"/>
      <c r="G145" s="105"/>
      <c r="H145" s="105"/>
    </row>
    <row r="146" spans="1:8" ht="12.75">
      <c r="A146" s="105"/>
      <c r="B146" s="105"/>
      <c r="C146" s="105"/>
      <c r="D146" s="105"/>
      <c r="E146" s="105"/>
      <c r="F146" s="105"/>
      <c r="G146" s="105"/>
      <c r="H146" s="105"/>
    </row>
    <row r="147" spans="1:8" ht="12.75">
      <c r="A147" s="105"/>
      <c r="B147" s="105"/>
      <c r="C147" s="105"/>
      <c r="D147" s="105"/>
      <c r="E147" s="105"/>
      <c r="F147" s="105"/>
      <c r="G147" s="105"/>
      <c r="H147" s="105"/>
    </row>
    <row r="148" spans="1:8" ht="12.75">
      <c r="A148" s="105"/>
      <c r="B148" s="105"/>
      <c r="C148" s="105"/>
      <c r="D148" s="105"/>
      <c r="E148" s="105"/>
      <c r="F148" s="105"/>
      <c r="G148" s="105"/>
      <c r="H148" s="105"/>
    </row>
    <row r="149" spans="1:8" ht="12.75">
      <c r="A149" s="105"/>
      <c r="B149" s="105"/>
      <c r="C149" s="105"/>
      <c r="D149" s="105"/>
      <c r="E149" s="105"/>
      <c r="F149" s="105"/>
      <c r="G149" s="105"/>
      <c r="H149" s="105"/>
    </row>
    <row r="150" spans="1:8" ht="12.75">
      <c r="A150" s="105"/>
      <c r="B150" s="105"/>
      <c r="C150" s="105"/>
      <c r="D150" s="105"/>
      <c r="E150" s="105"/>
      <c r="F150" s="105"/>
      <c r="G150" s="105"/>
      <c r="H150" s="105"/>
    </row>
    <row r="151" spans="1:8" ht="12.75">
      <c r="A151" s="105"/>
      <c r="B151" s="105"/>
      <c r="C151" s="105"/>
      <c r="D151" s="105"/>
      <c r="E151" s="105"/>
      <c r="F151" s="105"/>
      <c r="G151" s="105"/>
      <c r="H151" s="105"/>
    </row>
    <row r="152" spans="1:8" ht="12.75">
      <c r="A152" s="105"/>
      <c r="B152" s="105"/>
      <c r="C152" s="105"/>
      <c r="D152" s="105"/>
      <c r="E152" s="105"/>
      <c r="F152" s="105"/>
      <c r="G152" s="105"/>
      <c r="H152" s="105"/>
    </row>
    <row r="153" spans="1:8" ht="12.75">
      <c r="A153" s="105"/>
      <c r="B153" s="105"/>
      <c r="C153" s="105"/>
      <c r="D153" s="105"/>
      <c r="E153" s="105"/>
      <c r="F153" s="105"/>
      <c r="G153" s="105"/>
      <c r="H153" s="105"/>
    </row>
    <row r="154" spans="1:8" ht="12.75">
      <c r="A154" s="105"/>
      <c r="B154" s="105"/>
      <c r="C154" s="105"/>
      <c r="D154" s="105"/>
      <c r="E154" s="105"/>
      <c r="F154" s="105"/>
      <c r="G154" s="105"/>
      <c r="H154" s="105"/>
    </row>
    <row r="155" spans="1:8" ht="12.75">
      <c r="A155" s="105"/>
      <c r="B155" s="105"/>
      <c r="C155" s="105"/>
      <c r="D155" s="105"/>
      <c r="E155" s="105"/>
      <c r="F155" s="105"/>
      <c r="G155" s="105"/>
      <c r="H155" s="105"/>
    </row>
    <row r="156" spans="1:8" ht="12.75">
      <c r="A156" s="105"/>
      <c r="B156" s="105"/>
      <c r="C156" s="105"/>
      <c r="D156" s="105"/>
      <c r="E156" s="105"/>
      <c r="F156" s="105"/>
      <c r="G156" s="105"/>
      <c r="H156" s="105"/>
    </row>
    <row r="157" spans="1:8" ht="12.75">
      <c r="A157" s="105"/>
      <c r="B157" s="105"/>
      <c r="C157" s="105"/>
      <c r="D157" s="105"/>
      <c r="E157" s="105"/>
      <c r="F157" s="105"/>
      <c r="G157" s="105"/>
      <c r="H157" s="105"/>
    </row>
    <row r="158" spans="1:8" ht="12.75">
      <c r="A158" s="105"/>
      <c r="B158" s="105"/>
      <c r="C158" s="105"/>
      <c r="D158" s="105"/>
      <c r="E158" s="105"/>
      <c r="F158" s="105"/>
      <c r="G158" s="105"/>
      <c r="H158" s="105"/>
    </row>
    <row r="159" spans="1:8" ht="12.75">
      <c r="A159" s="105"/>
      <c r="B159" s="105"/>
      <c r="C159" s="105"/>
      <c r="D159" s="105"/>
      <c r="E159" s="105"/>
      <c r="F159" s="105"/>
      <c r="G159" s="105"/>
      <c r="H159" s="105"/>
    </row>
    <row r="160" spans="1:8" ht="12.75">
      <c r="A160" s="105"/>
      <c r="B160" s="105"/>
      <c r="C160" s="105"/>
      <c r="D160" s="105"/>
      <c r="E160" s="105"/>
      <c r="F160" s="105"/>
      <c r="G160" s="105"/>
      <c r="H160" s="105"/>
    </row>
    <row r="161" spans="1:8" ht="12.75">
      <c r="A161" s="105"/>
      <c r="B161" s="105"/>
      <c r="C161" s="105"/>
      <c r="D161" s="105"/>
      <c r="E161" s="105"/>
      <c r="F161" s="105"/>
      <c r="G161" s="105"/>
      <c r="H161" s="105"/>
    </row>
    <row r="162" spans="1:8" ht="12.75">
      <c r="A162" s="105"/>
      <c r="B162" s="105"/>
      <c r="C162" s="105"/>
      <c r="D162" s="105"/>
      <c r="E162" s="105"/>
      <c r="F162" s="105"/>
      <c r="G162" s="105"/>
      <c r="H162" s="105"/>
    </row>
    <row r="163" spans="1:8" ht="12.75">
      <c r="A163" s="105"/>
      <c r="B163" s="105"/>
      <c r="C163" s="105"/>
      <c r="D163" s="105"/>
      <c r="E163" s="105"/>
      <c r="F163" s="105"/>
      <c r="G163" s="105"/>
      <c r="H163" s="105"/>
    </row>
    <row r="164" spans="1:8" ht="12.75">
      <c r="A164" s="105"/>
      <c r="B164" s="105"/>
      <c r="C164" s="105"/>
      <c r="D164" s="105"/>
      <c r="E164" s="105"/>
      <c r="F164" s="105"/>
      <c r="G164" s="105"/>
      <c r="H164" s="105"/>
    </row>
    <row r="165" spans="1:8" ht="12.75">
      <c r="A165" s="105"/>
      <c r="B165" s="105"/>
      <c r="C165" s="105"/>
      <c r="D165" s="105"/>
      <c r="E165" s="105"/>
      <c r="F165" s="105"/>
      <c r="G165" s="105"/>
      <c r="H165" s="105"/>
    </row>
    <row r="166" spans="1:8" ht="12.75">
      <c r="A166" s="105"/>
      <c r="B166" s="105"/>
      <c r="C166" s="105"/>
      <c r="D166" s="105"/>
      <c r="E166" s="105"/>
      <c r="F166" s="105"/>
      <c r="G166" s="105"/>
      <c r="H166" s="105"/>
    </row>
    <row r="167" spans="1:8" ht="12.75">
      <c r="A167" s="105"/>
      <c r="B167" s="105"/>
      <c r="C167" s="105"/>
      <c r="D167" s="105"/>
      <c r="E167" s="105"/>
      <c r="F167" s="105"/>
      <c r="G167" s="105"/>
      <c r="H167" s="105"/>
    </row>
    <row r="168" spans="1:8" ht="12.75">
      <c r="A168" s="105"/>
      <c r="B168" s="105"/>
      <c r="C168" s="105"/>
      <c r="D168" s="105"/>
      <c r="E168" s="105"/>
      <c r="F168" s="105"/>
      <c r="G168" s="105"/>
      <c r="H168" s="105"/>
    </row>
    <row r="169" spans="1:8" ht="12.75">
      <c r="A169" s="105"/>
      <c r="B169" s="105"/>
      <c r="C169" s="105"/>
      <c r="D169" s="105"/>
      <c r="E169" s="105"/>
      <c r="F169" s="105"/>
      <c r="G169" s="105"/>
      <c r="H169" s="105"/>
    </row>
    <row r="170" spans="1:8" ht="12.75">
      <c r="A170" s="105"/>
      <c r="B170" s="105"/>
      <c r="C170" s="105"/>
      <c r="D170" s="105"/>
      <c r="E170" s="105"/>
      <c r="F170" s="105"/>
      <c r="G170" s="105"/>
      <c r="H170" s="105"/>
    </row>
    <row r="171" spans="1:8" ht="12.75">
      <c r="A171" s="105"/>
      <c r="B171" s="105"/>
      <c r="C171" s="105"/>
      <c r="D171" s="105"/>
      <c r="E171" s="105"/>
      <c r="F171" s="105"/>
      <c r="G171" s="105"/>
      <c r="H171" s="105"/>
    </row>
    <row r="172" spans="1:8" ht="12.75">
      <c r="A172" s="105"/>
      <c r="B172" s="105"/>
      <c r="C172" s="105"/>
      <c r="D172" s="105"/>
      <c r="E172" s="105"/>
      <c r="F172" s="105"/>
      <c r="G172" s="105"/>
      <c r="H172" s="105"/>
    </row>
    <row r="173" spans="1:8" ht="12.75">
      <c r="A173" s="105"/>
      <c r="B173" s="105"/>
      <c r="C173" s="105"/>
      <c r="D173" s="105"/>
      <c r="E173" s="105"/>
      <c r="F173" s="105"/>
      <c r="G173" s="105"/>
      <c r="H173" s="105"/>
    </row>
    <row r="174" spans="1:8" ht="12.75">
      <c r="A174" s="105"/>
      <c r="B174" s="105"/>
      <c r="C174" s="105"/>
      <c r="D174" s="105"/>
      <c r="E174" s="105"/>
      <c r="F174" s="105"/>
      <c r="G174" s="105"/>
      <c r="H174" s="105"/>
    </row>
    <row r="175" spans="1:8" ht="12.75">
      <c r="A175" s="105"/>
      <c r="B175" s="105"/>
      <c r="C175" s="105"/>
      <c r="D175" s="105"/>
      <c r="E175" s="105"/>
      <c r="F175" s="105"/>
      <c r="G175" s="105"/>
      <c r="H175" s="105"/>
    </row>
    <row r="176" spans="1:8" ht="12.75">
      <c r="A176" s="105"/>
      <c r="B176" s="105"/>
      <c r="C176" s="105"/>
      <c r="D176" s="105"/>
      <c r="E176" s="105"/>
      <c r="F176" s="105"/>
      <c r="G176" s="105"/>
      <c r="H176" s="105"/>
    </row>
    <row r="177" spans="1:8" ht="12.75">
      <c r="A177" s="105"/>
      <c r="B177" s="105"/>
      <c r="C177" s="105"/>
      <c r="D177" s="105"/>
      <c r="E177" s="105"/>
      <c r="F177" s="105"/>
      <c r="G177" s="105"/>
      <c r="H177" s="105"/>
    </row>
    <row r="178" spans="1:8" ht="12.75">
      <c r="A178" s="105"/>
      <c r="B178" s="105"/>
      <c r="C178" s="105"/>
      <c r="D178" s="105"/>
      <c r="E178" s="105"/>
      <c r="F178" s="105"/>
      <c r="G178" s="105"/>
      <c r="H178" s="105"/>
    </row>
    <row r="179" spans="1:8" ht="12.75">
      <c r="A179" s="105"/>
      <c r="B179" s="105"/>
      <c r="C179" s="105"/>
      <c r="D179" s="105"/>
      <c r="E179" s="105"/>
      <c r="F179" s="105"/>
      <c r="G179" s="105"/>
      <c r="H179" s="105"/>
    </row>
    <row r="180" spans="1:8" ht="12.75">
      <c r="A180" s="105"/>
      <c r="B180" s="105"/>
      <c r="C180" s="105"/>
      <c r="D180" s="105"/>
      <c r="E180" s="105"/>
      <c r="F180" s="105"/>
      <c r="G180" s="105"/>
      <c r="H180" s="105"/>
    </row>
    <row r="181" spans="1:8" ht="12.75">
      <c r="A181" s="105"/>
      <c r="B181" s="105"/>
      <c r="C181" s="105"/>
      <c r="D181" s="105"/>
      <c r="E181" s="105"/>
      <c r="F181" s="105"/>
      <c r="G181" s="105"/>
      <c r="H181" s="105"/>
    </row>
    <row r="182" spans="1:8" ht="12.75">
      <c r="A182" s="105"/>
      <c r="B182" s="105"/>
      <c r="C182" s="105"/>
      <c r="D182" s="105"/>
      <c r="E182" s="105"/>
      <c r="F182" s="105"/>
      <c r="G182" s="105"/>
      <c r="H182" s="105"/>
    </row>
    <row r="183" spans="1:8" ht="12.75">
      <c r="A183" s="105"/>
      <c r="B183" s="105"/>
      <c r="C183" s="105"/>
      <c r="D183" s="105"/>
      <c r="E183" s="105"/>
      <c r="F183" s="105"/>
      <c r="G183" s="105"/>
      <c r="H183" s="105"/>
    </row>
    <row r="184" spans="1:8" ht="12.75">
      <c r="A184" s="105"/>
      <c r="B184" s="105"/>
      <c r="C184" s="105"/>
      <c r="D184" s="105"/>
      <c r="E184" s="105"/>
      <c r="F184" s="105"/>
      <c r="G184" s="105"/>
      <c r="H184" s="105"/>
    </row>
    <row r="185" spans="1:8" ht="12.75">
      <c r="A185" s="105"/>
      <c r="B185" s="105"/>
      <c r="C185" s="105"/>
      <c r="D185" s="105"/>
      <c r="E185" s="105"/>
      <c r="F185" s="105"/>
      <c r="G185" s="105"/>
      <c r="H185" s="105"/>
    </row>
    <row r="186" spans="1:8" ht="12.75">
      <c r="A186" s="105"/>
      <c r="B186" s="105"/>
      <c r="C186" s="105"/>
      <c r="D186" s="105"/>
      <c r="E186" s="105"/>
      <c r="F186" s="105"/>
      <c r="G186" s="105"/>
      <c r="H186" s="105"/>
    </row>
    <row r="187" spans="1:8" ht="12.75">
      <c r="A187" s="105"/>
      <c r="B187" s="105"/>
      <c r="C187" s="105"/>
      <c r="D187" s="105"/>
      <c r="E187" s="105"/>
      <c r="F187" s="105"/>
      <c r="G187" s="105"/>
      <c r="H187" s="105"/>
    </row>
    <row r="188" spans="1:8" ht="12.75">
      <c r="A188" s="105"/>
      <c r="B188" s="105"/>
      <c r="C188" s="105"/>
      <c r="D188" s="105"/>
      <c r="E188" s="105"/>
      <c r="F188" s="105"/>
      <c r="G188" s="105"/>
      <c r="H188" s="105"/>
    </row>
    <row r="189" spans="1:8" ht="12.75">
      <c r="A189" s="105"/>
      <c r="B189" s="105"/>
      <c r="C189" s="105"/>
      <c r="D189" s="105"/>
      <c r="E189" s="105"/>
      <c r="F189" s="105"/>
      <c r="G189" s="105"/>
      <c r="H189" s="105"/>
    </row>
    <row r="190" spans="1:8" ht="12.75">
      <c r="A190" s="105"/>
      <c r="B190" s="105"/>
      <c r="C190" s="105"/>
      <c r="D190" s="105"/>
      <c r="E190" s="105"/>
      <c r="F190" s="105"/>
      <c r="G190" s="105"/>
      <c r="H190" s="105"/>
    </row>
    <row r="191" spans="1:8" ht="12.75">
      <c r="A191" s="105"/>
      <c r="B191" s="105"/>
      <c r="C191" s="105"/>
      <c r="D191" s="105"/>
      <c r="E191" s="105"/>
      <c r="F191" s="105"/>
      <c r="G191" s="105"/>
      <c r="H191" s="105"/>
    </row>
    <row r="192" spans="1:8" ht="12.75">
      <c r="A192" s="105"/>
      <c r="B192" s="105"/>
      <c r="C192" s="105"/>
      <c r="D192" s="105"/>
      <c r="E192" s="105"/>
      <c r="F192" s="105"/>
      <c r="G192" s="105"/>
      <c r="H192" s="105"/>
    </row>
    <row r="193" spans="1:8" ht="12.75">
      <c r="A193" s="105"/>
      <c r="B193" s="105"/>
      <c r="C193" s="105"/>
      <c r="D193" s="105"/>
      <c r="E193" s="105"/>
      <c r="F193" s="105"/>
      <c r="G193" s="105"/>
      <c r="H193" s="105"/>
    </row>
    <row r="194" spans="1:8" ht="12.75">
      <c r="A194" s="105"/>
      <c r="B194" s="105"/>
      <c r="C194" s="105"/>
      <c r="D194" s="105"/>
      <c r="E194" s="105"/>
      <c r="F194" s="105"/>
      <c r="G194" s="105"/>
      <c r="H194" s="105"/>
    </row>
    <row r="195" spans="1:8" ht="12.75">
      <c r="A195" s="105"/>
      <c r="B195" s="105"/>
      <c r="C195" s="105"/>
      <c r="D195" s="105"/>
      <c r="E195" s="105"/>
      <c r="F195" s="105"/>
      <c r="G195" s="105"/>
      <c r="H195" s="105"/>
    </row>
    <row r="196" spans="1:8" ht="12.75">
      <c r="A196" s="105"/>
      <c r="B196" s="105"/>
      <c r="C196" s="105"/>
      <c r="D196" s="105"/>
      <c r="E196" s="105"/>
      <c r="F196" s="105"/>
      <c r="G196" s="105"/>
      <c r="H196" s="105"/>
    </row>
    <row r="197" spans="1:8" ht="12.75">
      <c r="A197" s="105"/>
      <c r="B197" s="105"/>
      <c r="C197" s="105"/>
      <c r="D197" s="105"/>
      <c r="E197" s="105"/>
      <c r="F197" s="105"/>
      <c r="G197" s="105"/>
      <c r="H197" s="105"/>
    </row>
    <row r="198" spans="1:8" ht="12.75">
      <c r="A198" s="105"/>
      <c r="B198" s="105"/>
      <c r="C198" s="105"/>
      <c r="D198" s="105"/>
      <c r="E198" s="105"/>
      <c r="F198" s="105"/>
      <c r="G198" s="105"/>
      <c r="H198" s="105"/>
    </row>
    <row r="199" spans="1:8" ht="12.75">
      <c r="A199" s="105"/>
      <c r="B199" s="105"/>
      <c r="C199" s="105"/>
      <c r="D199" s="105"/>
      <c r="E199" s="105"/>
      <c r="F199" s="105"/>
      <c r="G199" s="105"/>
      <c r="H199" s="105"/>
    </row>
    <row r="200" spans="1:8" ht="12.75">
      <c r="A200" s="105"/>
      <c r="B200" s="105"/>
      <c r="C200" s="105"/>
      <c r="D200" s="105"/>
      <c r="E200" s="105"/>
      <c r="F200" s="105"/>
      <c r="G200" s="105"/>
      <c r="H200" s="105"/>
    </row>
    <row r="201" spans="1:8" ht="12.75">
      <c r="A201" s="105"/>
      <c r="B201" s="105"/>
      <c r="C201" s="105"/>
      <c r="D201" s="105"/>
      <c r="E201" s="105"/>
      <c r="F201" s="105"/>
      <c r="G201" s="105"/>
      <c r="H201" s="105"/>
    </row>
    <row r="202" spans="1:8" ht="12.75">
      <c r="A202" s="105"/>
      <c r="B202" s="105"/>
      <c r="C202" s="105"/>
      <c r="D202" s="105"/>
      <c r="E202" s="105"/>
      <c r="F202" s="105"/>
      <c r="G202" s="105"/>
      <c r="H202" s="105"/>
    </row>
    <row r="203" spans="1:8" ht="12.75">
      <c r="A203" s="105"/>
      <c r="B203" s="105"/>
      <c r="C203" s="105"/>
      <c r="D203" s="105"/>
      <c r="E203" s="105"/>
      <c r="F203" s="105"/>
      <c r="G203" s="105"/>
      <c r="H203" s="105"/>
    </row>
    <row r="204" spans="1:8" ht="12.75">
      <c r="A204" s="105"/>
      <c r="B204" s="105"/>
      <c r="C204" s="105"/>
      <c r="D204" s="105"/>
      <c r="E204" s="105"/>
      <c r="F204" s="105"/>
      <c r="G204" s="105"/>
      <c r="H204" s="105"/>
    </row>
    <row r="205" spans="1:8" ht="12.75">
      <c r="A205" s="105"/>
      <c r="B205" s="105"/>
      <c r="C205" s="105"/>
      <c r="D205" s="105"/>
      <c r="E205" s="105"/>
      <c r="F205" s="105"/>
      <c r="G205" s="105"/>
      <c r="H205" s="105"/>
    </row>
  </sheetData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GRNUP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filadelfiova</dc:creator>
  <cp:keywords/>
  <dc:description/>
  <cp:lastModifiedBy>filadelfiova</cp:lastModifiedBy>
  <cp:lastPrinted>2006-09-21T09:35:33Z</cp:lastPrinted>
  <dcterms:created xsi:type="dcterms:W3CDTF">2006-04-18T07:46:45Z</dcterms:created>
  <dcterms:modified xsi:type="dcterms:W3CDTF">2007-09-17T09:05:55Z</dcterms:modified>
  <cp:category/>
  <cp:version/>
  <cp:contentType/>
  <cp:contentStatus/>
</cp:coreProperties>
</file>